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Blog\EXCELlence im Controlling\"/>
    </mc:Choice>
  </mc:AlternateContent>
  <xr:revisionPtr revIDLastSave="0" documentId="13_ncr:40009_{6261ED9F-19F1-44B3-B59D-8997EE575C5A}" xr6:coauthVersionLast="41" xr6:coauthVersionMax="41" xr10:uidLastSave="{00000000-0000-0000-0000-000000000000}"/>
  <bookViews>
    <workbookView xWindow="-120" yWindow="-120" windowWidth="29040" windowHeight="15840"/>
  </bookViews>
  <sheets>
    <sheet name="Produktivität" sheetId="1" r:id="rId1"/>
    <sheet name="Analyse" sheetId="2" r:id="rId2"/>
    <sheet name="Leistungsprämie" sheetId="3" r:id="rId3"/>
    <sheet name="Liste der Namen" sheetId="4" r:id="rId4"/>
    <sheet name="Mehr Informationen" sheetId="5" r:id="rId5"/>
  </sheets>
  <definedNames>
    <definedName name="A.Maximum">Analyse!$C$5:$H$5</definedName>
    <definedName name="A.Minimum">Analyse!$C$4:$H$4</definedName>
    <definedName name="A.Mittelwert">Analyse!$C$3:$H$3</definedName>
    <definedName name="A.relative_Streuung">Analyse!$C$8:$H$8</definedName>
    <definedName name="A.Spannweite">Analyse!$C$6:$H$6</definedName>
    <definedName name="A.Standardabweichung">Analyse!$C$7:$H$7</definedName>
    <definedName name="LP.Leistungsgrad">Leistungsprämie!$B$3:$B$8</definedName>
    <definedName name="LP.Leistungsprämie">Leistungsprämie!$C$3:$C$8</definedName>
    <definedName name="Ü.Anwesenheitsgrad">Produktivität!$H$3:$H$21</definedName>
    <definedName name="Ü.AnwesenheitStd.">Produktivität!$G$3:$G$21</definedName>
    <definedName name="Ü.BezahlteStunden">Produktivität!$C$3:$C$21</definedName>
    <definedName name="Ü.Intercompany">Produktivität!$I$3:$I$21</definedName>
    <definedName name="Ü.IstProduktivität">Produktivität!$M$3:$M$21</definedName>
    <definedName name="Ü.IstProduktivitätStd.">Produktivität!$L$3:$L$21</definedName>
    <definedName name="Ü.krank">Produktivität!$F$3:$F$21</definedName>
    <definedName name="Ü.Leerlauf">Produktivität!$J$3:$J$21</definedName>
    <definedName name="Ü.Leistungsgrad">Produktivität!$P$3:$P$21</definedName>
    <definedName name="Ü.Leistungsprämie">Produktivität!$Q$3:$Q$21</definedName>
    <definedName name="Ü.Lohn">Produktivität!$N$3:$N$21</definedName>
    <definedName name="Ü.Nacharbeiten">Produktivität!$K$3:$K$21</definedName>
    <definedName name="Ü.Schulung">Produktivität!$E$3:$E$21</definedName>
    <definedName name="Ü.UrlaubFeiertage">Produktivität!$D$3:$D$21</definedName>
    <definedName name="Ü.verkaufteStd.">Produktivität!$O$3:$O$21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L4" i="1" s="1"/>
  <c r="M4" i="1" s="1"/>
  <c r="G5" i="1"/>
  <c r="H5" i="1" s="1"/>
  <c r="G6" i="1"/>
  <c r="L6" i="1" s="1"/>
  <c r="G7" i="1"/>
  <c r="H7" i="1" s="1"/>
  <c r="G8" i="1"/>
  <c r="H8" i="1" s="1"/>
  <c r="G9" i="1"/>
  <c r="H9" i="1" s="1"/>
  <c r="G10" i="1"/>
  <c r="L10" i="1" s="1"/>
  <c r="G11" i="1"/>
  <c r="L11" i="1" s="1"/>
  <c r="G12" i="1"/>
  <c r="H12" i="1" s="1"/>
  <c r="G13" i="1"/>
  <c r="H13" i="1" s="1"/>
  <c r="G14" i="1"/>
  <c r="L14" i="1" s="1"/>
  <c r="G15" i="1"/>
  <c r="L15" i="1" s="1"/>
  <c r="G16" i="1"/>
  <c r="H16" i="1" s="1"/>
  <c r="G17" i="1"/>
  <c r="H17" i="1" s="1"/>
  <c r="G18" i="1"/>
  <c r="H18" i="1" s="1"/>
  <c r="G19" i="1"/>
  <c r="H19" i="1" s="1"/>
  <c r="G20" i="1"/>
  <c r="L20" i="1" s="1"/>
  <c r="M20" i="1" s="1"/>
  <c r="G21" i="1"/>
  <c r="H21" i="1" s="1"/>
  <c r="L16" i="1" l="1"/>
  <c r="M16" i="1" s="1"/>
  <c r="H3" i="1"/>
  <c r="F4" i="2"/>
  <c r="F6" i="2" s="1"/>
  <c r="C7" i="2"/>
  <c r="C8" i="2" s="1"/>
  <c r="F5" i="2"/>
  <c r="F7" i="2"/>
  <c r="F3" i="2"/>
  <c r="F8" i="2" s="1"/>
  <c r="C4" i="2"/>
  <c r="C3" i="2"/>
  <c r="H6" i="1"/>
  <c r="C5" i="2"/>
  <c r="L12" i="1"/>
  <c r="M12" i="1" s="1"/>
  <c r="H4" i="1"/>
  <c r="L8" i="1"/>
  <c r="M8" i="1" s="1"/>
  <c r="H20" i="1"/>
  <c r="P15" i="1"/>
  <c r="R15" i="1" s="1"/>
  <c r="M15" i="1"/>
  <c r="P11" i="1"/>
  <c r="R11" i="1" s="1"/>
  <c r="M11" i="1"/>
  <c r="M14" i="1"/>
  <c r="P14" i="1"/>
  <c r="R14" i="1" s="1"/>
  <c r="M10" i="1"/>
  <c r="P10" i="1"/>
  <c r="R10" i="1" s="1"/>
  <c r="M6" i="1"/>
  <c r="P6" i="1"/>
  <c r="R6" i="1" s="1"/>
  <c r="H11" i="1"/>
  <c r="H15" i="1"/>
  <c r="H10" i="1"/>
  <c r="L19" i="1"/>
  <c r="L7" i="1"/>
  <c r="L3" i="1"/>
  <c r="H14" i="1"/>
  <c r="L18" i="1"/>
  <c r="P20" i="1"/>
  <c r="R20" i="1" s="1"/>
  <c r="P16" i="1"/>
  <c r="R16" i="1" s="1"/>
  <c r="P12" i="1"/>
  <c r="R12" i="1" s="1"/>
  <c r="P4" i="1"/>
  <c r="R4" i="1" s="1"/>
  <c r="L21" i="1"/>
  <c r="L17" i="1"/>
  <c r="L13" i="1"/>
  <c r="L9" i="1"/>
  <c r="L5" i="1"/>
  <c r="Q16" i="1" l="1"/>
  <c r="C6" i="2"/>
  <c r="Q20" i="1"/>
  <c r="Q11" i="1"/>
  <c r="D4" i="2"/>
  <c r="D3" i="2"/>
  <c r="D7" i="2"/>
  <c r="D5" i="2"/>
  <c r="Q12" i="1"/>
  <c r="Q15" i="1"/>
  <c r="E4" i="2"/>
  <c r="E3" i="2"/>
  <c r="E7" i="2"/>
  <c r="E5" i="2"/>
  <c r="Q10" i="1"/>
  <c r="Q4" i="1"/>
  <c r="Q6" i="1"/>
  <c r="Q14" i="1"/>
  <c r="P8" i="1"/>
  <c r="R8" i="1" s="1"/>
  <c r="M21" i="1"/>
  <c r="P21" i="1"/>
  <c r="R21" i="1" s="1"/>
  <c r="M9" i="1"/>
  <c r="P9" i="1"/>
  <c r="R9" i="1" s="1"/>
  <c r="P7" i="1"/>
  <c r="R7" i="1" s="1"/>
  <c r="M7" i="1"/>
  <c r="P3" i="1"/>
  <c r="R3" i="1" s="1"/>
  <c r="M3" i="1"/>
  <c r="P19" i="1"/>
  <c r="R19" i="1" s="1"/>
  <c r="M19" i="1"/>
  <c r="M5" i="1"/>
  <c r="P5" i="1"/>
  <c r="R5" i="1" s="1"/>
  <c r="M13" i="1"/>
  <c r="P13" i="1"/>
  <c r="R13" i="1" s="1"/>
  <c r="M18" i="1"/>
  <c r="P18" i="1"/>
  <c r="R18" i="1" s="1"/>
  <c r="M17" i="1"/>
  <c r="P17" i="1"/>
  <c r="R17" i="1" s="1"/>
  <c r="E8" i="2" l="1"/>
  <c r="Q5" i="1"/>
  <c r="G4" i="2"/>
  <c r="G3" i="2"/>
  <c r="G7" i="2"/>
  <c r="G5" i="2"/>
  <c r="Q9" i="1"/>
  <c r="Q8" i="1"/>
  <c r="Q3" i="1"/>
  <c r="Q17" i="1"/>
  <c r="Q13" i="1"/>
  <c r="Q21" i="1"/>
  <c r="D8" i="2"/>
  <c r="Q18" i="1"/>
  <c r="E6" i="2"/>
  <c r="D6" i="2"/>
  <c r="Q19" i="1"/>
  <c r="Q7" i="1"/>
  <c r="G6" i="2" l="1"/>
  <c r="H4" i="2"/>
  <c r="H3" i="2"/>
  <c r="H7" i="2"/>
  <c r="H5" i="2"/>
  <c r="G8" i="2"/>
  <c r="H8" i="2" l="1"/>
  <c r="H6" i="2"/>
</calcChain>
</file>

<file path=xl/comments1.xml><?xml version="1.0" encoding="utf-8"?>
<comments xmlns="http://schemas.openxmlformats.org/spreadsheetml/2006/main">
  <authors>
    <author>pollmann</author>
    <author>Ein geschätzter Microsoft Office Anwender</author>
  </authors>
  <commentList>
    <comment ref="B3" authorId="0" shapeId="0">
      <text>
        <r>
          <rPr>
            <sz val="8"/>
            <color indexed="81"/>
            <rFont val="Tahoma"/>
            <family val="2"/>
          </rPr>
          <t xml:space="preserve">
=Mittelwert() aus der Kategorie Statistik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
=MIN() aus der Kategorie Statistik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 xml:space="preserve">
=MAX() aus der Kategorie Statistik</t>
        </r>
      </text>
    </comment>
    <comment ref="B6" authorId="1" shapeId="0">
      <text>
        <r>
          <rPr>
            <sz val="8"/>
            <color indexed="81"/>
            <rFont val="Tahoma"/>
            <family val="2"/>
          </rPr>
          <t xml:space="preserve">
Differenz zwischen Minimum und Maximum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>=STABWNA() aus der Kategorie Statistik</t>
        </r>
      </text>
    </comment>
    <comment ref="B8" authorId="1" shapeId="0">
      <text>
        <r>
          <rPr>
            <sz val="8"/>
            <color indexed="81"/>
            <rFont val="Tahoma"/>
            <family val="2"/>
          </rPr>
          <t xml:space="preserve">
=Standardabweichung/Mittelwert =&gt; wie stark weicht die Standardabweichung vom Mittelwert ab?</t>
        </r>
      </text>
    </comment>
  </commentList>
</comments>
</file>

<file path=xl/sharedStrings.xml><?xml version="1.0" encoding="utf-8"?>
<sst xmlns="http://schemas.openxmlformats.org/spreadsheetml/2006/main" count="124" uniqueCount="115">
  <si>
    <t>Mitarbeiter</t>
  </si>
  <si>
    <t>Bezahlte Stunden</t>
  </si>
  <si>
    <t>Urlaub Feiertage</t>
  </si>
  <si>
    <t>Schulung</t>
  </si>
  <si>
    <t>krank</t>
  </si>
  <si>
    <t>Anwesen-heit [Std.]</t>
  </si>
  <si>
    <t>Anwesen-heitsgrad [%]</t>
  </si>
  <si>
    <t>Leerlauf</t>
  </si>
  <si>
    <t>Nach-arbeiten</t>
  </si>
  <si>
    <t>Ist-Produktivität [Std.]</t>
  </si>
  <si>
    <t>Ist-Produktivität [%]</t>
  </si>
  <si>
    <t>verkaufte Std.</t>
  </si>
  <si>
    <t>Leistungs-grad [%]</t>
  </si>
  <si>
    <t>Leistungs-prämie</t>
  </si>
  <si>
    <t>Maier</t>
  </si>
  <si>
    <t>Schmidt</t>
  </si>
  <si>
    <t>Weiß</t>
  </si>
  <si>
    <t>Rinkart</t>
  </si>
  <si>
    <t>Einfinger</t>
  </si>
  <si>
    <t>Grund</t>
  </si>
  <si>
    <t>Blank</t>
  </si>
  <si>
    <t>Marinca</t>
  </si>
  <si>
    <t>Graß</t>
  </si>
  <si>
    <t>Utsch</t>
  </si>
  <si>
    <t>Becht</t>
  </si>
  <si>
    <t>Müller</t>
  </si>
  <si>
    <t>Harzenetter</t>
  </si>
  <si>
    <t>Drillisch</t>
  </si>
  <si>
    <t>Schubert</t>
  </si>
  <si>
    <t>Schulz</t>
  </si>
  <si>
    <t>Wagner</t>
  </si>
  <si>
    <t>Saur</t>
  </si>
  <si>
    <t>Settele</t>
  </si>
  <si>
    <t>Mittelwert</t>
  </si>
  <si>
    <t>Spannweite</t>
  </si>
  <si>
    <t>Standardabweichung</t>
  </si>
  <si>
    <t>relative Streuung</t>
  </si>
  <si>
    <t>verwendeter Name</t>
  </si>
  <si>
    <t>Bezug</t>
  </si>
  <si>
    <t>Lohn [€]</t>
  </si>
  <si>
    <t>Inter-company</t>
  </si>
  <si>
    <t>Lageparameter</t>
  </si>
  <si>
    <t>=Übersicht!$H$3:$H$21</t>
  </si>
  <si>
    <t>=Übersicht!$G$3:$G$21</t>
  </si>
  <si>
    <t>=Übersicht!$C$3:$C$21</t>
  </si>
  <si>
    <t>=Übersicht!$I$3:$I$21</t>
  </si>
  <si>
    <t>=Übersicht!$M$3:$M$21</t>
  </si>
  <si>
    <t>=Übersicht!$L$3:$L$21</t>
  </si>
  <si>
    <t>=Übersicht!$F$3:$F$21</t>
  </si>
  <si>
    <t>=Übersicht!$J$3:$J$21</t>
  </si>
  <si>
    <t>=Übersicht!$P$3:$P$21</t>
  </si>
  <si>
    <t>=Übersicht!$N$3:$N$21</t>
  </si>
  <si>
    <t>=Übersicht!$K$3:$K$21</t>
  </si>
  <si>
    <t>=Übersicht!$E$3:$E$21</t>
  </si>
  <si>
    <t>=Übersicht!$D$3:$D$21</t>
  </si>
  <si>
    <t>=Übersicht!$O$3:$O$21</t>
  </si>
  <si>
    <t>Leistungs-prämie [€]</t>
  </si>
  <si>
    <t>Leistungs-grad</t>
  </si>
  <si>
    <t>Minimum</t>
  </si>
  <si>
    <t>Maximum</t>
  </si>
  <si>
    <t>LP.Leistungsgrad</t>
  </si>
  <si>
    <t>=Leistungsprämie!$B$3:$B$8</t>
  </si>
  <si>
    <t>LP.Leistungsprämie</t>
  </si>
  <si>
    <t>=Leistungsprämie!$C$3:$C$8</t>
  </si>
  <si>
    <t>=Analyse!$C$5:$H$5</t>
  </si>
  <si>
    <t>=Analyse!$C$4:$H$4</t>
  </si>
  <si>
    <t>=Analyse!$C$3:$H$3</t>
  </si>
  <si>
    <t>=Analyse!$C$8:$H$8</t>
  </si>
  <si>
    <t>=Analyse!$C$6:$H$6</t>
  </si>
  <si>
    <t>=Analyse!$C$7:$H$7</t>
  </si>
  <si>
    <t>Ü.Leistungsprämie</t>
  </si>
  <si>
    <t>=Übersicht!$Q$3:$Q$21</t>
  </si>
  <si>
    <t>A.Maximum</t>
  </si>
  <si>
    <t>A.Minimum</t>
  </si>
  <si>
    <t>A.Mittelwert</t>
  </si>
  <si>
    <t>A.relative_Streuung</t>
  </si>
  <si>
    <t>A.Spannweite</t>
  </si>
  <si>
    <t>A.Standardabweichung</t>
  </si>
  <si>
    <t>Ü.Anwesenheitsgrad</t>
  </si>
  <si>
    <t>Ü.AnwesenheitStd.</t>
  </si>
  <si>
    <t>Ü.BezahlteStunden</t>
  </si>
  <si>
    <t>Ü.Intercompany</t>
  </si>
  <si>
    <t>Ü.IstProduktivität</t>
  </si>
  <si>
    <t>Ü.IstProduktivitätStd.</t>
  </si>
  <si>
    <t>Ü.krank</t>
  </si>
  <si>
    <t>Ü.Leerlauf</t>
  </si>
  <si>
    <t>Ü.Leistungsgrad</t>
  </si>
  <si>
    <t>Ü.Lohn</t>
  </si>
  <si>
    <t>Ü.Nacharbeiten</t>
  </si>
  <si>
    <t>Ü.Schulung</t>
  </si>
  <si>
    <t>Ü.UrlaubFeiertage</t>
  </si>
  <si>
    <t>Ü.verkaufteStd.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</si>
  <si>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</si>
  <si>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</si>
  <si>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</si>
  <si>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</si>
  <si>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t>Die SVERWEIS-Funktion hat als letztes Argument eine 1 (WAHR). D.h. die durchsuchte Spalte ist aufsteiegend sortiert und daher können Intervalle ausgelesen werden.</t>
  </si>
  <si>
    <t>Die WENN-Funktion überprüft die Leitsungsprämie und schreibt ein "p". Die Schriftart WINGDINGS3 macht daraus ein Dreieck.</t>
  </si>
  <si>
    <t>Die mit dem Betriebsrat vereinbarten Leistungsprämien und Leistungsintervalle.</t>
  </si>
  <si>
    <t>Hier sind die verwendeten Namen dokumentiert. Buchstabe und Punkt am Anfang liefern einen Hinweis darauf, auf welchem Sheet der Name festgelegt ist, da zumindest der Name Leistungsprämie mehrmals vorkommt</t>
  </si>
  <si>
    <t xml:space="preserve">Die Tabelle ist eine sogenannte </t>
  </si>
  <si>
    <t>"intelligente Tabelle"!</t>
  </si>
  <si>
    <t>In diesen Spalten befinden sich Formeln/Funktionen. Generell wird hier in diesem Modell mit Namen für Zellbereiche anstelle von Bezügen gearbeitet.</t>
  </si>
  <si>
    <t>Eine kleine statistische Analyse. Die Kommentare erläutern die Berechnung.In den Funktionen wird mit Namen für Zellbereiche anstelle von Bezügen gearbeitet</t>
  </si>
  <si>
    <t>In diesem Modell verwendete Excel-Techniken</t>
  </si>
  <si>
    <t>Namen für Zellen und Zellbereich</t>
  </si>
  <si>
    <t>"Intelligente Tabelle"</t>
  </si>
  <si>
    <t>WENN()</t>
  </si>
  <si>
    <t>STABWN()</t>
  </si>
  <si>
    <t>MIN()</t>
  </si>
  <si>
    <t>MAX()</t>
  </si>
  <si>
    <t>SVERWEIS()</t>
  </si>
  <si>
    <t>Kommentare/Notizen</t>
  </si>
  <si>
    <t>x</t>
  </si>
  <si>
    <t>Mehr Infos dazu in unserem Blog?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</si>
</sst>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94" formatCode="#,##0.0"/>
  </numFmts>
  <fonts count="1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Helv"/>
    </font>
    <font>
      <sz val="10"/>
      <name val="Arial"/>
      <family val="2"/>
    </font>
    <font>
      <sz val="8"/>
      <name val="Helv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FF00"/>
      <name val="Wingdings 3"/>
      <family val="1"/>
      <charset val="2"/>
    </font>
    <font>
      <b/>
      <sz val="10"/>
      <color rgb="FF00FF00"/>
      <name val="Arial"/>
      <family val="2"/>
    </font>
    <font>
      <sz val="10"/>
      <color rgb="FF00FF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0" xfId="2"/>
    <xf numFmtId="3" fontId="4" fillId="0" borderId="0" xfId="2" applyNumberFormat="1"/>
    <xf numFmtId="0" fontId="4" fillId="0" borderId="0" xfId="2" applyBorder="1"/>
    <xf numFmtId="3" fontId="4" fillId="0" borderId="0" xfId="2" applyNumberFormat="1" applyBorder="1"/>
    <xf numFmtId="0" fontId="6" fillId="0" borderId="0" xfId="2" applyFont="1"/>
    <xf numFmtId="0" fontId="6" fillId="2" borderId="0" xfId="2" applyFont="1" applyFill="1"/>
    <xf numFmtId="0" fontId="4" fillId="0" borderId="0" xfId="2" applyAlignment="1">
      <alignment wrapText="1"/>
    </xf>
    <xf numFmtId="0" fontId="0" fillId="0" borderId="0" xfId="0" applyNumberFormat="1"/>
    <xf numFmtId="0" fontId="4" fillId="0" borderId="0" xfId="2" applyNumberFormat="1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" fillId="4" borderId="5" xfId="0" applyFont="1" applyFill="1" applyBorder="1" applyAlignment="1">
      <alignment horizontal="right"/>
    </xf>
    <xf numFmtId="3" fontId="8" fillId="4" borderId="5" xfId="0" applyNumberFormat="1" applyFont="1" applyFill="1" applyBorder="1" applyAlignment="1">
      <alignment horizontal="right"/>
    </xf>
    <xf numFmtId="9" fontId="8" fillId="4" borderId="5" xfId="1" applyNumberFormat="1" applyFont="1" applyFill="1" applyBorder="1" applyAlignment="1">
      <alignment horizontal="right"/>
    </xf>
    <xf numFmtId="2" fontId="8" fillId="4" borderId="5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9" fillId="3" borderId="8" xfId="0" applyFont="1" applyFill="1" applyBorder="1" applyAlignment="1">
      <alignment horizontal="right" vertical="top" wrapText="1"/>
    </xf>
    <xf numFmtId="0" fontId="8" fillId="4" borderId="8" xfId="0" applyFont="1" applyFill="1" applyBorder="1" applyAlignment="1">
      <alignment horizontal="right"/>
    </xf>
    <xf numFmtId="9" fontId="8" fillId="4" borderId="8" xfId="1" applyNumberFormat="1" applyFont="1" applyFill="1" applyBorder="1" applyAlignment="1">
      <alignment horizontal="right"/>
    </xf>
    <xf numFmtId="2" fontId="8" fillId="4" borderId="8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right"/>
    </xf>
    <xf numFmtId="9" fontId="8" fillId="0" borderId="8" xfId="1" applyNumberFormat="1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right" vertical="top" wrapText="1"/>
    </xf>
    <xf numFmtId="9" fontId="0" fillId="0" borderId="0" xfId="0" applyNumberFormat="1" applyFill="1" applyBorder="1"/>
    <xf numFmtId="0" fontId="5" fillId="0" borderId="0" xfId="0" applyFont="1" applyFill="1" applyBorder="1" applyAlignment="1">
      <alignment horizontal="center" vertical="top" wrapText="1"/>
    </xf>
    <xf numFmtId="3" fontId="0" fillId="0" borderId="0" xfId="0" applyNumberFormat="1" applyFill="1" applyBorder="1"/>
    <xf numFmtId="0" fontId="9" fillId="3" borderId="7" xfId="2" applyNumberFormat="1" applyFont="1" applyFill="1" applyBorder="1" applyAlignment="1">
      <alignment wrapText="1"/>
    </xf>
    <xf numFmtId="0" fontId="7" fillId="4" borderId="7" xfId="2" applyNumberFormat="1" applyFont="1" applyFill="1" applyBorder="1" applyAlignment="1">
      <alignment wrapText="1"/>
    </xf>
    <xf numFmtId="0" fontId="7" fillId="0" borderId="7" xfId="2" applyNumberFormat="1" applyFont="1" applyBorder="1" applyAlignment="1">
      <alignment wrapText="1"/>
    </xf>
    <xf numFmtId="0" fontId="7" fillId="0" borderId="4" xfId="2" applyNumberFormat="1" applyFont="1" applyBorder="1" applyAlignment="1">
      <alignment wrapText="1"/>
    </xf>
    <xf numFmtId="172" fontId="7" fillId="0" borderId="5" xfId="2" applyNumberFormat="1" applyFont="1" applyBorder="1" applyAlignment="1"/>
    <xf numFmtId="194" fontId="7" fillId="4" borderId="8" xfId="2" applyNumberFormat="1" applyFont="1" applyFill="1" applyBorder="1" applyAlignment="1"/>
    <xf numFmtId="194" fontId="7" fillId="0" borderId="8" xfId="2" applyNumberFormat="1" applyFont="1" applyBorder="1" applyAlignment="1"/>
    <xf numFmtId="9" fontId="7" fillId="4" borderId="8" xfId="1" applyFont="1" applyFill="1" applyBorder="1" applyAlignment="1"/>
    <xf numFmtId="9" fontId="7" fillId="0" borderId="8" xfId="1" applyFont="1" applyBorder="1" applyAlignment="1"/>
    <xf numFmtId="9" fontId="7" fillId="0" borderId="5" xfId="1" applyFont="1" applyBorder="1" applyAlignment="1"/>
    <xf numFmtId="2" fontId="8" fillId="4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" fontId="7" fillId="4" borderId="8" xfId="2" applyNumberFormat="1" applyFont="1" applyFill="1" applyBorder="1" applyAlignment="1"/>
    <xf numFmtId="4" fontId="7" fillId="0" borderId="8" xfId="2" applyNumberFormat="1" applyFont="1" applyBorder="1" applyAlignment="1"/>
    <xf numFmtId="0" fontId="10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 vertical="top" wrapText="1"/>
      <protection locked="0"/>
    </xf>
    <xf numFmtId="0" fontId="9" fillId="3" borderId="1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 vertical="top" wrapText="1"/>
    </xf>
    <xf numFmtId="0" fontId="5" fillId="0" borderId="0" xfId="4"/>
    <xf numFmtId="0" fontId="14" fillId="5" borderId="11" xfId="4" applyFont="1" applyFill="1" applyBorder="1" applyAlignment="1">
      <alignment horizontal="center"/>
    </xf>
    <xf numFmtId="0" fontId="14" fillId="5" borderId="12" xfId="4" applyFont="1" applyFill="1" applyBorder="1" applyAlignment="1">
      <alignment horizontal="center"/>
    </xf>
    <xf numFmtId="0" fontId="14" fillId="5" borderId="13" xfId="4" applyFont="1" applyFill="1" applyBorder="1" applyAlignment="1">
      <alignment horizontal="center"/>
    </xf>
    <xf numFmtId="0" fontId="15" fillId="0" borderId="14" xfId="5" applyFont="1" applyBorder="1" applyAlignment="1" applyProtection="1"/>
    <xf numFmtId="0" fontId="15" fillId="0" borderId="15" xfId="5" applyFont="1" applyBorder="1" applyAlignment="1" applyProtection="1"/>
    <xf numFmtId="0" fontId="15" fillId="0" borderId="16" xfId="5" applyFont="1" applyBorder="1" applyAlignment="1" applyProtection="1"/>
    <xf numFmtId="0" fontId="15" fillId="0" borderId="17" xfId="5" applyFont="1" applyBorder="1" applyAlignment="1" applyProtection="1"/>
    <xf numFmtId="0" fontId="15" fillId="0" borderId="0" xfId="5" applyFont="1" applyBorder="1" applyAlignment="1" applyProtection="1"/>
    <xf numFmtId="0" fontId="15" fillId="0" borderId="18" xfId="5" applyFont="1" applyBorder="1" applyAlignment="1" applyProtection="1"/>
    <xf numFmtId="0" fontId="17" fillId="0" borderId="17" xfId="6" applyFont="1" applyBorder="1" applyAlignment="1" applyProtection="1"/>
    <xf numFmtId="0" fontId="17" fillId="0" borderId="0" xfId="6" applyFont="1" applyBorder="1" applyAlignment="1" applyProtection="1"/>
    <xf numFmtId="0" fontId="17" fillId="0" borderId="18" xfId="6" applyFont="1" applyBorder="1" applyAlignment="1" applyProtection="1"/>
    <xf numFmtId="0" fontId="17" fillId="0" borderId="19" xfId="6" applyFont="1" applyBorder="1" applyAlignment="1" applyProtection="1"/>
    <xf numFmtId="0" fontId="17" fillId="0" borderId="20" xfId="6" applyFont="1" applyBorder="1" applyAlignment="1" applyProtection="1"/>
    <xf numFmtId="0" fontId="17" fillId="0" borderId="21" xfId="6" applyFont="1" applyBorder="1" applyAlignment="1" applyProtection="1"/>
    <xf numFmtId="0" fontId="0" fillId="6" borderId="0" xfId="0" applyFill="1" applyAlignment="1" applyProtection="1">
      <alignment horizontal="right"/>
      <protection locked="0"/>
    </xf>
    <xf numFmtId="0" fontId="0" fillId="6" borderId="0" xfId="0" applyFill="1" applyBorder="1" applyAlignment="1" applyProtection="1">
      <alignment horizontal="right"/>
      <protection locked="0"/>
    </xf>
    <xf numFmtId="0" fontId="0" fillId="6" borderId="0" xfId="0" applyFill="1" applyBorder="1" applyProtection="1">
      <protection locked="0"/>
    </xf>
    <xf numFmtId="0" fontId="12" fillId="6" borderId="0" xfId="0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23" xfId="0" applyFont="1" applyBorder="1" applyAlignment="1" applyProtection="1">
      <alignment wrapText="1"/>
      <protection locked="0"/>
    </xf>
    <xf numFmtId="0" fontId="5" fillId="0" borderId="24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0" borderId="0" xfId="2" applyNumberFormat="1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13" fillId="0" borderId="0" xfId="3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2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23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13" fillId="0" borderId="0" xfId="3"/>
  </cellXfs>
  <cellStyles count="7">
    <cellStyle name="Hyperlink 2" xfId="6"/>
    <cellStyle name="Link" xfId="3" builtinId="8"/>
    <cellStyle name="Link 2" xfId="5"/>
    <cellStyle name="Prozent" xfId="1" builtinId="5"/>
    <cellStyle name="Standard" xfId="0" builtinId="0"/>
    <cellStyle name="Standard 2" xfId="4"/>
    <cellStyle name="Standard_Vergangenheit und Zukunft" xfId="2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316230</xdr:colOff>
      <xdr:row>3</xdr:row>
      <xdr:rowOff>118110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812F4-DF83-4688-88B2-2F6745657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230" y="661035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10572702-3A61-4378-84D4-9F6746C8D864}"/>
            </a:ext>
          </a:extLst>
        </xdr:cNvPr>
        <xdr:cNvSpPr>
          <a:spLocks noChangeArrowheads="1"/>
        </xdr:cNvSpPr>
      </xdr:nvSpPr>
      <xdr:spPr bwMode="auto">
        <a:xfrm>
          <a:off x="180975" y="1952625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.Produktivität" displayName="T.Produktivität" ref="B2:Q21" totalsRowShown="0" headerRowDxfId="15" tableBorderDxfId="28">
  <autoFilter ref="B2:Q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Mitarbeiter" dataDxfId="4"/>
    <tableColumn id="2" name="Bezahlte Stunden" dataDxfId="5"/>
    <tableColumn id="3" name="Urlaub Feiertage" dataDxfId="27"/>
    <tableColumn id="4" name="Schulung" dataDxfId="26"/>
    <tableColumn id="5" name="krank" dataDxfId="25"/>
    <tableColumn id="6" name="Anwesen-heit [Std.]" dataDxfId="24">
      <calculatedColumnFormula>Ü.BezahlteStunden-Ü.UrlaubFeiertage-Ü.krank</calculatedColumnFormula>
    </tableColumn>
    <tableColumn id="7" name="Anwesen-heitsgrad [%]" dataDxfId="23" dataCellStyle="Prozent">
      <calculatedColumnFormula>Ü.AnwesenheitStd./Ü.BezahlteStunden</calculatedColumnFormula>
    </tableColumn>
    <tableColumn id="8" name="Inter-company" dataDxfId="22"/>
    <tableColumn id="9" name="Leerlauf" dataDxfId="21"/>
    <tableColumn id="10" name="Nach-arbeiten" dataDxfId="20"/>
    <tableColumn id="11" name="Ist-Produktivität [Std.]" dataDxfId="19">
      <calculatedColumnFormula>Ü.AnwesenheitStd.-Ü.Intercompany-Ü.Leerlauf-Ü.Nacharbeiten</calculatedColumnFormula>
    </tableColumn>
    <tableColumn id="12" name="Ist-Produktivität [%]" dataDxfId="18" dataCellStyle="Prozent">
      <calculatedColumnFormula>Ü.IstProduktivitätStd./Ü.AnwesenheitStd.</calculatedColumnFormula>
    </tableColumn>
    <tableColumn id="13" name="Lohn [€]" dataDxfId="17"/>
    <tableColumn id="14" name="verkaufte Std." dataDxfId="16"/>
    <tableColumn id="15" name="Leistungs-grad [%]" dataDxfId="10" dataCellStyle="Prozent">
      <calculatedColumnFormula>Ü.verkaufteStd./Ü.IstProduktivitätStd.</calculatedColumnFormula>
    </tableColumn>
    <tableColumn id="16" name="Leistungs-prämie [€]" dataDxfId="9">
      <calculatedColumnFormula>VLOOKUP(P3,T.Leistungsprämie[],2,1)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.Leistungsprämie" displayName="T.Leistungsprämie" ref="B2:C8" totalsRowShown="0" headerRowDxfId="12" dataDxfId="13">
  <autoFilter ref="B2:C8">
    <filterColumn colId="0" hiddenButton="1"/>
    <filterColumn colId="1" hiddenButton="1"/>
  </autoFilter>
  <tableColumns count="2">
    <tableColumn id="1" name="Leistungs-grad" dataDxfId="14"/>
    <tableColumn id="2" name="Leistungs-prämie [€]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le7" displayName="Tabelle7" ref="B2:C25" totalsRowShown="0" headerRowDxfId="6">
  <autoFilter ref="B2:C25">
    <filterColumn colId="0" hiddenButton="1"/>
    <filterColumn colId="1" hiddenButton="1"/>
  </autoFilter>
  <tableColumns count="2">
    <tableColumn id="1" name="verwendeter Name" dataDxfId="8"/>
    <tableColumn id="2" name="Bezug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elle8" displayName="Tabelle8" ref="F2:G10" totalsRowShown="0" headerRowDxfId="1" dataDxfId="2">
  <autoFilter ref="F2:G10">
    <filterColumn colId="0" hiddenButton="1"/>
    <filterColumn colId="1" hiddenButton="1"/>
  </autoFilter>
  <tableColumns count="2">
    <tableColumn id="1" name="In diesem Modell verwendete Excel-Techniken" dataDxfId="3"/>
    <tableColumn id="2" name="Mehr Infos dazu in unserem Blog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ollingexcellent.wordpress.com/?s=intelligente+tabel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ollingexcellent.wordpress.com/2017/09/20/intervalle-auslesen-mit-sverweis-index-vergleich/" TargetMode="External"/><Relationship Id="rId2" Type="http://schemas.openxmlformats.org/officeDocument/2006/relationships/hyperlink" Target="https://controllingexcellent.wordpress.com/2015/01/19/mehr-professionalitat-durch-visualisierte-kommentare/" TargetMode="External"/><Relationship Id="rId1" Type="http://schemas.openxmlformats.org/officeDocument/2006/relationships/hyperlink" Target="https://controllingexcellent.wordpress.com/?s=intelligente+tabelle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hyperlink" Target="https://controllingexcellent.wordpress.com/2016/04/15/namen-fuer-zellen-und-bereich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showGridLines="0" tabSelected="1" zoomScale="96" zoomScaleNormal="96" workbookViewId="0">
      <selection activeCell="H38" sqref="H38"/>
    </sheetView>
  </sheetViews>
  <sheetFormatPr baseColWidth="10" defaultRowHeight="12.75" x14ac:dyDescent="0.2"/>
  <cols>
    <col min="1" max="1" width="5.85546875" style="2" customWidth="1"/>
    <col min="2" max="2" width="13.42578125" style="12" customWidth="1"/>
    <col min="3" max="3" width="9.42578125" style="12" bestFit="1" customWidth="1"/>
    <col min="4" max="4" width="10.140625" style="12" bestFit="1" customWidth="1"/>
    <col min="5" max="5" width="9.85546875" style="12" customWidth="1"/>
    <col min="6" max="6" width="6.28515625" style="12" bestFit="1" customWidth="1"/>
    <col min="7" max="7" width="10.28515625" style="12" bestFit="1" customWidth="1"/>
    <col min="8" max="8" width="13.140625" style="12" bestFit="1" customWidth="1"/>
    <col min="9" max="9" width="9.7109375" style="12" bestFit="1" customWidth="1"/>
    <col min="10" max="11" width="8.85546875" style="12" bestFit="1" customWidth="1"/>
    <col min="12" max="13" width="15.5703125" style="12" bestFit="1" customWidth="1"/>
    <col min="14" max="14" width="8.5703125" style="12" bestFit="1" customWidth="1"/>
    <col min="15" max="15" width="13.5703125" style="12" customWidth="1"/>
    <col min="16" max="16" width="10.5703125" style="18" bestFit="1" customWidth="1"/>
    <col min="17" max="17" width="10.5703125" style="19" bestFit="1" customWidth="1"/>
    <col min="18" max="18" width="3.7109375" style="48" bestFit="1" customWidth="1"/>
    <col min="19" max="19" width="11.42578125" style="2"/>
    <col min="20" max="20" width="21" style="2" customWidth="1"/>
    <col min="21" max="16384" width="11.42578125" style="2"/>
  </cols>
  <sheetData>
    <row r="2" spans="2:18" s="1" customFormat="1" ht="30.75" customHeight="1" x14ac:dyDescent="0.2">
      <c r="B2" s="55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40</v>
      </c>
      <c r="J2" s="20" t="s">
        <v>7</v>
      </c>
      <c r="K2" s="20" t="s">
        <v>8</v>
      </c>
      <c r="L2" s="20" t="s">
        <v>9</v>
      </c>
      <c r="M2" s="20" t="s">
        <v>10</v>
      </c>
      <c r="N2" s="20" t="s">
        <v>39</v>
      </c>
      <c r="O2" s="20" t="s">
        <v>11</v>
      </c>
      <c r="P2" s="20" t="s">
        <v>12</v>
      </c>
      <c r="Q2" s="29" t="s">
        <v>56</v>
      </c>
      <c r="R2" s="49"/>
    </row>
    <row r="3" spans="2:18" x14ac:dyDescent="0.2">
      <c r="B3" s="52" t="s">
        <v>14</v>
      </c>
      <c r="C3" s="21">
        <v>168</v>
      </c>
      <c r="D3" s="21"/>
      <c r="E3" s="21"/>
      <c r="F3" s="21">
        <v>90</v>
      </c>
      <c r="G3" s="21">
        <f>Ü.BezahlteStunden-Ü.UrlaubFeiertage-Ü.krank</f>
        <v>78</v>
      </c>
      <c r="H3" s="22">
        <f>Ü.AnwesenheitStd./Ü.BezahlteStunden</f>
        <v>0.4642857142857143</v>
      </c>
      <c r="I3" s="21">
        <v>20</v>
      </c>
      <c r="J3" s="21">
        <v>0.25</v>
      </c>
      <c r="K3" s="21"/>
      <c r="L3" s="23">
        <f>Ü.AnwesenheitStd.-Ü.Intercompany-Ü.Leerlauf-Ü.Nacharbeiten</f>
        <v>57.75</v>
      </c>
      <c r="M3" s="22">
        <f>Ü.IstProduktivitätStd./Ü.AnwesenheitStd.</f>
        <v>0.74038461538461542</v>
      </c>
      <c r="N3" s="24">
        <v>4998</v>
      </c>
      <c r="O3" s="21">
        <v>100</v>
      </c>
      <c r="P3" s="22">
        <f>Ü.verkaufteStd./Ü.IstProduktivitätStd.</f>
        <v>1.7316017316017316</v>
      </c>
      <c r="Q3" s="43">
        <f>VLOOKUP(P3,T.Leistungsprämie[],2,1)</f>
        <v>150</v>
      </c>
      <c r="R3" s="47" t="str">
        <f t="shared" ref="R3:R21" si="0">IF(P3&gt;100%,"p","")</f>
        <v>p</v>
      </c>
    </row>
    <row r="4" spans="2:18" x14ac:dyDescent="0.2">
      <c r="B4" s="53" t="s">
        <v>15</v>
      </c>
      <c r="C4" s="25">
        <v>171</v>
      </c>
      <c r="D4" s="25"/>
      <c r="E4" s="25"/>
      <c r="F4" s="25"/>
      <c r="G4" s="25">
        <f>Ü.BezahlteStunden-Ü.UrlaubFeiertage-Ü.krank</f>
        <v>171</v>
      </c>
      <c r="H4" s="26">
        <f>Ü.AnwesenheitStd./Ü.BezahlteStunden</f>
        <v>1</v>
      </c>
      <c r="I4" s="25"/>
      <c r="J4" s="25">
        <v>3.5</v>
      </c>
      <c r="K4" s="25"/>
      <c r="L4" s="27">
        <f>Ü.AnwesenheitStd.-Ü.Intercompany-Ü.Leerlauf-Ü.Nacharbeiten</f>
        <v>167.5</v>
      </c>
      <c r="M4" s="26">
        <f>Ü.IstProduktivitätStd./Ü.AnwesenheitStd.</f>
        <v>0.97953216374269003</v>
      </c>
      <c r="N4" s="28">
        <v>15923</v>
      </c>
      <c r="O4" s="25">
        <v>145</v>
      </c>
      <c r="P4" s="26">
        <f>Ü.verkaufteStd./Ü.IstProduktivitätStd.</f>
        <v>0.86567164179104472</v>
      </c>
      <c r="Q4" s="44">
        <f>VLOOKUP(P4,T.Leistungsprämie[],2,1)</f>
        <v>80</v>
      </c>
      <c r="R4" s="47" t="str">
        <f t="shared" si="0"/>
        <v/>
      </c>
    </row>
    <row r="5" spans="2:18" x14ac:dyDescent="0.2">
      <c r="B5" s="52" t="s">
        <v>16</v>
      </c>
      <c r="C5" s="21">
        <v>156</v>
      </c>
      <c r="D5" s="21">
        <v>41</v>
      </c>
      <c r="E5" s="21"/>
      <c r="F5" s="21"/>
      <c r="G5" s="21">
        <f>Ü.BezahlteStunden-Ü.UrlaubFeiertage-Ü.krank</f>
        <v>115</v>
      </c>
      <c r="H5" s="22">
        <f>Ü.AnwesenheitStd./Ü.BezahlteStunden</f>
        <v>0.73717948717948723</v>
      </c>
      <c r="I5" s="21"/>
      <c r="J5" s="21"/>
      <c r="K5" s="21"/>
      <c r="L5" s="23">
        <f>Ü.AnwesenheitStd.-Ü.Intercompany-Ü.Leerlauf-Ü.Nacharbeiten</f>
        <v>115</v>
      </c>
      <c r="M5" s="22">
        <f>Ü.IstProduktivitätStd./Ü.AnwesenheitStd.</f>
        <v>1</v>
      </c>
      <c r="N5" s="24">
        <v>11301</v>
      </c>
      <c r="O5" s="21">
        <v>100</v>
      </c>
      <c r="P5" s="22">
        <f>Ü.verkaufteStd./Ü.IstProduktivitätStd.</f>
        <v>0.86956521739130432</v>
      </c>
      <c r="Q5" s="43">
        <f>VLOOKUP(P5,T.Leistungsprämie[],2,1)</f>
        <v>80</v>
      </c>
      <c r="R5" s="47" t="str">
        <f t="shared" si="0"/>
        <v/>
      </c>
    </row>
    <row r="6" spans="2:18" x14ac:dyDescent="0.2">
      <c r="B6" s="53" t="s">
        <v>17</v>
      </c>
      <c r="C6" s="25">
        <v>160</v>
      </c>
      <c r="D6" s="25"/>
      <c r="E6" s="25"/>
      <c r="F6" s="25">
        <v>74</v>
      </c>
      <c r="G6" s="25">
        <f>Ü.BezahlteStunden-Ü.UrlaubFeiertage-Ü.krank</f>
        <v>86</v>
      </c>
      <c r="H6" s="26">
        <f>Ü.AnwesenheitStd./Ü.BezahlteStunden</f>
        <v>0.53749999999999998</v>
      </c>
      <c r="I6" s="25">
        <v>1</v>
      </c>
      <c r="J6" s="25">
        <v>0.75</v>
      </c>
      <c r="K6" s="25"/>
      <c r="L6" s="27">
        <f>Ü.AnwesenheitStd.-Ü.Intercompany-Ü.Leerlauf-Ü.Nacharbeiten</f>
        <v>84.25</v>
      </c>
      <c r="M6" s="26">
        <f>Ü.IstProduktivitätStd./Ü.AnwesenheitStd.</f>
        <v>0.97965116279069764</v>
      </c>
      <c r="N6" s="28">
        <v>12318</v>
      </c>
      <c r="O6" s="25">
        <v>101</v>
      </c>
      <c r="P6" s="26">
        <f>Ü.verkaufteStd./Ü.IstProduktivitätStd.</f>
        <v>1.1988130563798221</v>
      </c>
      <c r="Q6" s="44">
        <f>VLOOKUP(P6,T.Leistungsprämie[],2,1)</f>
        <v>125</v>
      </c>
      <c r="R6" s="47" t="str">
        <f t="shared" si="0"/>
        <v>p</v>
      </c>
    </row>
    <row r="7" spans="2:18" x14ac:dyDescent="0.2">
      <c r="B7" s="52" t="s">
        <v>18</v>
      </c>
      <c r="C7" s="21">
        <v>178</v>
      </c>
      <c r="D7" s="21">
        <v>41</v>
      </c>
      <c r="E7" s="21"/>
      <c r="F7" s="21"/>
      <c r="G7" s="21">
        <f>Ü.BezahlteStunden-Ü.UrlaubFeiertage-Ü.krank</f>
        <v>137</v>
      </c>
      <c r="H7" s="22">
        <f>Ü.AnwesenheitStd./Ü.BezahlteStunden</f>
        <v>0.7696629213483146</v>
      </c>
      <c r="I7" s="21">
        <v>1</v>
      </c>
      <c r="J7" s="21">
        <v>2.75</v>
      </c>
      <c r="K7" s="21"/>
      <c r="L7" s="23">
        <f>Ü.AnwesenheitStd.-Ü.Intercompany-Ü.Leerlauf-Ü.Nacharbeiten</f>
        <v>133.25</v>
      </c>
      <c r="M7" s="22">
        <f>Ü.IstProduktivitätStd./Ü.AnwesenheitStd.</f>
        <v>0.97262773722627738</v>
      </c>
      <c r="N7" s="24">
        <v>12588</v>
      </c>
      <c r="O7" s="21">
        <v>106</v>
      </c>
      <c r="P7" s="22">
        <f>Ü.verkaufteStd./Ü.IstProduktivitätStd.</f>
        <v>0.79549718574108819</v>
      </c>
      <c r="Q7" s="43">
        <f>VLOOKUP(P7,T.Leistungsprämie[],2,1)</f>
        <v>60</v>
      </c>
      <c r="R7" s="47" t="str">
        <f t="shared" si="0"/>
        <v/>
      </c>
    </row>
    <row r="8" spans="2:18" x14ac:dyDescent="0.2">
      <c r="B8" s="53" t="s">
        <v>19</v>
      </c>
      <c r="C8" s="25">
        <v>168</v>
      </c>
      <c r="D8" s="25">
        <v>8</v>
      </c>
      <c r="E8" s="25"/>
      <c r="F8" s="25"/>
      <c r="G8" s="25">
        <f>Ü.BezahlteStunden-Ü.UrlaubFeiertage-Ü.krank</f>
        <v>160</v>
      </c>
      <c r="H8" s="26">
        <f>Ü.AnwesenheitStd./Ü.BezahlteStunden</f>
        <v>0.95238095238095233</v>
      </c>
      <c r="I8" s="25"/>
      <c r="J8" s="25">
        <v>5.5</v>
      </c>
      <c r="K8" s="25"/>
      <c r="L8" s="27">
        <f>Ü.AnwesenheitStd.-Ü.Intercompany-Ü.Leerlauf-Ü.Nacharbeiten</f>
        <v>154.5</v>
      </c>
      <c r="M8" s="26">
        <f>Ü.IstProduktivitätStd./Ü.AnwesenheitStd.</f>
        <v>0.96562499999999996</v>
      </c>
      <c r="N8" s="28">
        <v>23496</v>
      </c>
      <c r="O8" s="25">
        <v>195</v>
      </c>
      <c r="P8" s="26">
        <f>Ü.verkaufteStd./Ü.IstProduktivitätStd.</f>
        <v>1.2621359223300972</v>
      </c>
      <c r="Q8" s="44">
        <f>VLOOKUP(P8,T.Leistungsprämie[],2,1)</f>
        <v>150</v>
      </c>
      <c r="R8" s="47" t="str">
        <f t="shared" si="0"/>
        <v>p</v>
      </c>
    </row>
    <row r="9" spans="2:18" x14ac:dyDescent="0.2">
      <c r="B9" s="52" t="s">
        <v>20</v>
      </c>
      <c r="C9" s="21">
        <v>162</v>
      </c>
      <c r="D9" s="21">
        <v>82</v>
      </c>
      <c r="E9" s="21"/>
      <c r="F9" s="21"/>
      <c r="G9" s="21">
        <f>Ü.BezahlteStunden-Ü.UrlaubFeiertage-Ü.krank</f>
        <v>80</v>
      </c>
      <c r="H9" s="22">
        <f>Ü.AnwesenheitStd./Ü.BezahlteStunden</f>
        <v>0.49382716049382713</v>
      </c>
      <c r="I9" s="21"/>
      <c r="J9" s="21">
        <v>2</v>
      </c>
      <c r="K9" s="21"/>
      <c r="L9" s="23">
        <f>Ü.AnwesenheitStd.-Ü.Intercompany-Ü.Leerlauf-Ü.Nacharbeiten</f>
        <v>78</v>
      </c>
      <c r="M9" s="22">
        <f>Ü.IstProduktivitätStd./Ü.AnwesenheitStd.</f>
        <v>0.97499999999999998</v>
      </c>
      <c r="N9" s="24">
        <v>8806</v>
      </c>
      <c r="O9" s="21">
        <v>76</v>
      </c>
      <c r="P9" s="22">
        <f>Ü.verkaufteStd./Ü.IstProduktivitätStd.</f>
        <v>0.97435897435897434</v>
      </c>
      <c r="Q9" s="43">
        <f>VLOOKUP(P9,T.Leistungsprämie[],2,1)</f>
        <v>80</v>
      </c>
      <c r="R9" s="47" t="str">
        <f t="shared" si="0"/>
        <v/>
      </c>
    </row>
    <row r="10" spans="2:18" x14ac:dyDescent="0.2">
      <c r="B10" s="53" t="s">
        <v>21</v>
      </c>
      <c r="C10" s="25">
        <v>160</v>
      </c>
      <c r="D10" s="25">
        <v>50</v>
      </c>
      <c r="E10" s="25"/>
      <c r="F10" s="25"/>
      <c r="G10" s="25">
        <f>Ü.BezahlteStunden-Ü.UrlaubFeiertage-Ü.krank</f>
        <v>110</v>
      </c>
      <c r="H10" s="26">
        <f>Ü.AnwesenheitStd./Ü.BezahlteStunden</f>
        <v>0.6875</v>
      </c>
      <c r="I10" s="25">
        <v>3</v>
      </c>
      <c r="J10" s="25">
        <v>7.75</v>
      </c>
      <c r="K10" s="25"/>
      <c r="L10" s="27">
        <f>Ü.AnwesenheitStd.-Ü.Intercompany-Ü.Leerlauf-Ü.Nacharbeiten</f>
        <v>99.25</v>
      </c>
      <c r="M10" s="26">
        <f>Ü.IstProduktivitätStd./Ü.AnwesenheitStd.</f>
        <v>0.90227272727272723</v>
      </c>
      <c r="N10" s="28">
        <v>12811</v>
      </c>
      <c r="O10" s="25">
        <v>114</v>
      </c>
      <c r="P10" s="26">
        <f>Ü.verkaufteStd./Ü.IstProduktivitätStd.</f>
        <v>1.1486146095717884</v>
      </c>
      <c r="Q10" s="44">
        <f>VLOOKUP(P10,T.Leistungsprämie[],2,1)</f>
        <v>125</v>
      </c>
      <c r="R10" s="47" t="str">
        <f t="shared" si="0"/>
        <v>p</v>
      </c>
    </row>
    <row r="11" spans="2:18" x14ac:dyDescent="0.2">
      <c r="B11" s="52" t="s">
        <v>22</v>
      </c>
      <c r="C11" s="21">
        <v>150</v>
      </c>
      <c r="D11" s="21">
        <v>72</v>
      </c>
      <c r="E11" s="21">
        <v>36</v>
      </c>
      <c r="F11" s="21"/>
      <c r="G11" s="21">
        <f>Ü.BezahlteStunden-Ü.UrlaubFeiertage-Ü.krank</f>
        <v>78</v>
      </c>
      <c r="H11" s="22">
        <f>Ü.AnwesenheitStd./Ü.BezahlteStunden</f>
        <v>0.52</v>
      </c>
      <c r="I11" s="21"/>
      <c r="J11" s="21">
        <v>6</v>
      </c>
      <c r="K11" s="21"/>
      <c r="L11" s="23">
        <f>Ü.AnwesenheitStd.-Ü.Intercompany-Ü.Leerlauf-Ü.Nacharbeiten</f>
        <v>72</v>
      </c>
      <c r="M11" s="22">
        <f>Ü.IstProduktivitätStd./Ü.AnwesenheitStd.</f>
        <v>0.92307692307692313</v>
      </c>
      <c r="N11" s="24"/>
      <c r="O11" s="21"/>
      <c r="P11" s="22">
        <f>Ü.verkaufteStd./Ü.IstProduktivitätStd.</f>
        <v>0</v>
      </c>
      <c r="Q11" s="43">
        <f>VLOOKUP(P11,T.Leistungsprämie[],2,1)</f>
        <v>0</v>
      </c>
      <c r="R11" s="47" t="str">
        <f t="shared" si="0"/>
        <v/>
      </c>
    </row>
    <row r="12" spans="2:18" x14ac:dyDescent="0.2">
      <c r="B12" s="53" t="s">
        <v>23</v>
      </c>
      <c r="C12" s="25">
        <v>151</v>
      </c>
      <c r="D12" s="25">
        <v>36</v>
      </c>
      <c r="E12" s="25">
        <v>36</v>
      </c>
      <c r="F12" s="25">
        <v>64</v>
      </c>
      <c r="G12" s="25">
        <f>Ü.BezahlteStunden-Ü.UrlaubFeiertage-Ü.krank</f>
        <v>51</v>
      </c>
      <c r="H12" s="26">
        <f>Ü.AnwesenheitStd./Ü.BezahlteStunden</f>
        <v>0.33774834437086093</v>
      </c>
      <c r="I12" s="25"/>
      <c r="J12" s="25">
        <v>2</v>
      </c>
      <c r="K12" s="25"/>
      <c r="L12" s="27">
        <f>Ü.AnwesenheitStd.-Ü.Intercompany-Ü.Leerlauf-Ü.Nacharbeiten</f>
        <v>49</v>
      </c>
      <c r="M12" s="26">
        <f>Ü.IstProduktivitätStd./Ü.AnwesenheitStd.</f>
        <v>0.96078431372549022</v>
      </c>
      <c r="N12" s="28"/>
      <c r="O12" s="25"/>
      <c r="P12" s="26">
        <f>Ü.verkaufteStd./Ü.IstProduktivitätStd.</f>
        <v>0</v>
      </c>
      <c r="Q12" s="44">
        <f>VLOOKUP(P12,T.Leistungsprämie[],2,1)</f>
        <v>0</v>
      </c>
      <c r="R12" s="47" t="str">
        <f t="shared" si="0"/>
        <v/>
      </c>
    </row>
    <row r="13" spans="2:18" x14ac:dyDescent="0.2">
      <c r="B13" s="52" t="s">
        <v>24</v>
      </c>
      <c r="C13" s="21">
        <v>151</v>
      </c>
      <c r="D13" s="21">
        <v>83</v>
      </c>
      <c r="E13" s="21"/>
      <c r="F13" s="21"/>
      <c r="G13" s="21">
        <f>Ü.BezahlteStunden-Ü.UrlaubFeiertage-Ü.krank</f>
        <v>68</v>
      </c>
      <c r="H13" s="22">
        <f>Ü.AnwesenheitStd./Ü.BezahlteStunden</f>
        <v>0.45033112582781459</v>
      </c>
      <c r="I13" s="21"/>
      <c r="J13" s="21">
        <v>9</v>
      </c>
      <c r="K13" s="21"/>
      <c r="L13" s="23">
        <f>Ü.AnwesenheitStd.-Ü.Intercompany-Ü.Leerlauf-Ü.Nacharbeiten</f>
        <v>59</v>
      </c>
      <c r="M13" s="22">
        <f>Ü.IstProduktivitätStd./Ü.AnwesenheitStd.</f>
        <v>0.86764705882352944</v>
      </c>
      <c r="N13" s="24">
        <v>60</v>
      </c>
      <c r="O13" s="21">
        <v>1</v>
      </c>
      <c r="P13" s="22">
        <f>Ü.verkaufteStd./Ü.IstProduktivitätStd.</f>
        <v>1.6949152542372881E-2</v>
      </c>
      <c r="Q13" s="43">
        <f>VLOOKUP(P13,T.Leistungsprämie[],2,1)</f>
        <v>0</v>
      </c>
      <c r="R13" s="47" t="str">
        <f t="shared" si="0"/>
        <v/>
      </c>
    </row>
    <row r="14" spans="2:18" x14ac:dyDescent="0.2">
      <c r="B14" s="53" t="s">
        <v>25</v>
      </c>
      <c r="C14" s="25">
        <v>165</v>
      </c>
      <c r="D14" s="25">
        <v>2</v>
      </c>
      <c r="E14" s="25">
        <v>3</v>
      </c>
      <c r="F14" s="25">
        <v>2</v>
      </c>
      <c r="G14" s="25">
        <f>Ü.BezahlteStunden-Ü.UrlaubFeiertage-Ü.krank</f>
        <v>161</v>
      </c>
      <c r="H14" s="26">
        <f>Ü.AnwesenheitStd./Ü.BezahlteStunden</f>
        <v>0.97575757575757571</v>
      </c>
      <c r="I14" s="25">
        <v>10</v>
      </c>
      <c r="J14" s="25"/>
      <c r="K14" s="25">
        <v>2</v>
      </c>
      <c r="L14" s="27">
        <f>Ü.AnwesenheitStd.-Ü.Intercompany-Ü.Leerlauf-Ü.Nacharbeiten</f>
        <v>149</v>
      </c>
      <c r="M14" s="26">
        <f>Ü.IstProduktivitätStd./Ü.AnwesenheitStd.</f>
        <v>0.92546583850931674</v>
      </c>
      <c r="N14" s="28">
        <v>12563</v>
      </c>
      <c r="O14" s="25">
        <v>102</v>
      </c>
      <c r="P14" s="26">
        <f>Ü.verkaufteStd./Ü.IstProduktivitätStd.</f>
        <v>0.68456375838926176</v>
      </c>
      <c r="Q14" s="44">
        <f>VLOOKUP(P14,T.Leistungsprämie[],2,1)</f>
        <v>60</v>
      </c>
      <c r="R14" s="47" t="str">
        <f t="shared" si="0"/>
        <v/>
      </c>
    </row>
    <row r="15" spans="2:18" x14ac:dyDescent="0.2">
      <c r="B15" s="52" t="s">
        <v>26</v>
      </c>
      <c r="C15" s="21">
        <v>178</v>
      </c>
      <c r="D15" s="21">
        <v>10</v>
      </c>
      <c r="E15" s="21">
        <v>2</v>
      </c>
      <c r="F15" s="21">
        <v>12</v>
      </c>
      <c r="G15" s="21">
        <f>Ü.BezahlteStunden-Ü.UrlaubFeiertage-Ü.krank</f>
        <v>156</v>
      </c>
      <c r="H15" s="22">
        <f>Ü.AnwesenheitStd./Ü.BezahlteStunden</f>
        <v>0.8764044943820225</v>
      </c>
      <c r="I15" s="21">
        <v>3</v>
      </c>
      <c r="J15" s="21">
        <v>6</v>
      </c>
      <c r="K15" s="21"/>
      <c r="L15" s="23">
        <f>Ü.AnwesenheitStd.-Ü.Intercompany-Ü.Leerlauf-Ü.Nacharbeiten</f>
        <v>147</v>
      </c>
      <c r="M15" s="22">
        <f>Ü.IstProduktivitätStd./Ü.AnwesenheitStd.</f>
        <v>0.94230769230769229</v>
      </c>
      <c r="N15" s="24">
        <v>11253</v>
      </c>
      <c r="O15" s="21">
        <v>120</v>
      </c>
      <c r="P15" s="22">
        <f>Ü.verkaufteStd./Ü.IstProduktivitätStd.</f>
        <v>0.81632653061224492</v>
      </c>
      <c r="Q15" s="43">
        <f>VLOOKUP(P15,T.Leistungsprämie[],2,1)</f>
        <v>80</v>
      </c>
      <c r="R15" s="47" t="str">
        <f t="shared" si="0"/>
        <v/>
      </c>
    </row>
    <row r="16" spans="2:18" x14ac:dyDescent="0.2">
      <c r="B16" s="53" t="s">
        <v>27</v>
      </c>
      <c r="C16" s="25">
        <v>160</v>
      </c>
      <c r="D16" s="25"/>
      <c r="E16" s="25"/>
      <c r="F16" s="25"/>
      <c r="G16" s="25">
        <f>Ü.BezahlteStunden-Ü.UrlaubFeiertage-Ü.krank</f>
        <v>160</v>
      </c>
      <c r="H16" s="26">
        <f>Ü.AnwesenheitStd./Ü.BezahlteStunden</f>
        <v>1</v>
      </c>
      <c r="I16" s="25">
        <v>1</v>
      </c>
      <c r="J16" s="25">
        <v>0.75</v>
      </c>
      <c r="K16" s="25"/>
      <c r="L16" s="27">
        <f>Ü.AnwesenheitStd.-Ü.Intercompany-Ü.Leerlauf-Ü.Nacharbeiten</f>
        <v>158.25</v>
      </c>
      <c r="M16" s="26">
        <f>Ü.IstProduktivitätStd./Ü.AnwesenheitStd.</f>
        <v>0.98906249999999996</v>
      </c>
      <c r="N16" s="28">
        <v>12318</v>
      </c>
      <c r="O16" s="25">
        <v>101</v>
      </c>
      <c r="P16" s="26">
        <f>Ü.verkaufteStd./Ü.IstProduktivitätStd.</f>
        <v>0.6382306477093207</v>
      </c>
      <c r="Q16" s="44">
        <f>VLOOKUP(P16,T.Leistungsprämie[],2,1)</f>
        <v>60</v>
      </c>
      <c r="R16" s="47" t="str">
        <f t="shared" si="0"/>
        <v/>
      </c>
    </row>
    <row r="17" spans="2:23" x14ac:dyDescent="0.2">
      <c r="B17" s="52" t="s">
        <v>28</v>
      </c>
      <c r="C17" s="21">
        <v>178</v>
      </c>
      <c r="D17" s="21">
        <v>41</v>
      </c>
      <c r="E17" s="21"/>
      <c r="F17" s="21"/>
      <c r="G17" s="21">
        <f>Ü.BezahlteStunden-Ü.UrlaubFeiertage-Ü.krank</f>
        <v>137</v>
      </c>
      <c r="H17" s="22">
        <f>Ü.AnwesenheitStd./Ü.BezahlteStunden</f>
        <v>0.7696629213483146</v>
      </c>
      <c r="I17" s="21">
        <v>1</v>
      </c>
      <c r="J17" s="21">
        <v>2.75</v>
      </c>
      <c r="K17" s="21"/>
      <c r="L17" s="23">
        <f>Ü.AnwesenheitStd.-Ü.Intercompany-Ü.Leerlauf-Ü.Nacharbeiten</f>
        <v>133.25</v>
      </c>
      <c r="M17" s="22">
        <f>Ü.IstProduktivitätStd./Ü.AnwesenheitStd.</f>
        <v>0.97262773722627738</v>
      </c>
      <c r="N17" s="24">
        <v>12588</v>
      </c>
      <c r="O17" s="21">
        <v>107</v>
      </c>
      <c r="P17" s="22">
        <f>Ü.verkaufteStd./Ü.IstProduktivitätStd.</f>
        <v>0.80300187617260788</v>
      </c>
      <c r="Q17" s="43">
        <f>VLOOKUP(P17,T.Leistungsprämie[],2,1)</f>
        <v>80</v>
      </c>
      <c r="R17" s="47" t="str">
        <f t="shared" si="0"/>
        <v/>
      </c>
    </row>
    <row r="18" spans="2:23" x14ac:dyDescent="0.2">
      <c r="B18" s="53" t="s">
        <v>29</v>
      </c>
      <c r="C18" s="25">
        <v>168</v>
      </c>
      <c r="D18" s="25">
        <v>8</v>
      </c>
      <c r="E18" s="25"/>
      <c r="F18" s="25"/>
      <c r="G18" s="25">
        <f>Ü.BezahlteStunden-Ü.UrlaubFeiertage-Ü.krank</f>
        <v>160</v>
      </c>
      <c r="H18" s="26">
        <f>Ü.AnwesenheitStd./Ü.BezahlteStunden</f>
        <v>0.95238095238095233</v>
      </c>
      <c r="I18" s="25"/>
      <c r="J18" s="25">
        <v>5.5</v>
      </c>
      <c r="K18" s="25"/>
      <c r="L18" s="27">
        <f>Ü.AnwesenheitStd.-Ü.Intercompany-Ü.Leerlauf-Ü.Nacharbeiten</f>
        <v>154.5</v>
      </c>
      <c r="M18" s="26">
        <f>Ü.IstProduktivitätStd./Ü.AnwesenheitStd.</f>
        <v>0.96562499999999996</v>
      </c>
      <c r="N18" s="28">
        <v>23496</v>
      </c>
      <c r="O18" s="25">
        <v>195</v>
      </c>
      <c r="P18" s="26">
        <f>Ü.verkaufteStd./Ü.IstProduktivitätStd.</f>
        <v>1.2621359223300972</v>
      </c>
      <c r="Q18" s="44">
        <f>VLOOKUP(P18,T.Leistungsprämie[],2,1)</f>
        <v>150</v>
      </c>
      <c r="R18" s="47" t="str">
        <f t="shared" si="0"/>
        <v>p</v>
      </c>
    </row>
    <row r="19" spans="2:23" x14ac:dyDescent="0.2">
      <c r="B19" s="52" t="s">
        <v>30</v>
      </c>
      <c r="C19" s="21">
        <v>160</v>
      </c>
      <c r="D19" s="21">
        <v>82</v>
      </c>
      <c r="E19" s="21"/>
      <c r="F19" s="21"/>
      <c r="G19" s="21">
        <f>Ü.BezahlteStunden-Ü.UrlaubFeiertage-Ü.krank</f>
        <v>78</v>
      </c>
      <c r="H19" s="22">
        <f>Ü.AnwesenheitStd./Ü.BezahlteStunden</f>
        <v>0.48749999999999999</v>
      </c>
      <c r="I19" s="21"/>
      <c r="J19" s="21">
        <v>2</v>
      </c>
      <c r="K19" s="21"/>
      <c r="L19" s="23">
        <f>Ü.AnwesenheitStd.-Ü.Intercompany-Ü.Leerlauf-Ü.Nacharbeiten</f>
        <v>76</v>
      </c>
      <c r="M19" s="22">
        <f>Ü.IstProduktivitätStd./Ü.AnwesenheitStd.</f>
        <v>0.97435897435897434</v>
      </c>
      <c r="N19" s="24">
        <v>8806</v>
      </c>
      <c r="O19" s="21">
        <v>76</v>
      </c>
      <c r="P19" s="22">
        <f>Ü.verkaufteStd./Ü.IstProduktivitätStd.</f>
        <v>1</v>
      </c>
      <c r="Q19" s="43">
        <f>VLOOKUP(P19,T.Leistungsprämie[],2,1)</f>
        <v>100</v>
      </c>
      <c r="R19" s="47" t="str">
        <f t="shared" si="0"/>
        <v/>
      </c>
    </row>
    <row r="20" spans="2:23" x14ac:dyDescent="0.2">
      <c r="B20" s="53" t="s">
        <v>31</v>
      </c>
      <c r="C20" s="25">
        <v>160</v>
      </c>
      <c r="D20" s="25">
        <v>49</v>
      </c>
      <c r="E20" s="25"/>
      <c r="F20" s="25"/>
      <c r="G20" s="25">
        <f>Ü.BezahlteStunden-Ü.UrlaubFeiertage-Ü.krank</f>
        <v>111</v>
      </c>
      <c r="H20" s="26">
        <f>Ü.AnwesenheitStd./Ü.BezahlteStunden</f>
        <v>0.69374999999999998</v>
      </c>
      <c r="I20" s="25">
        <v>3</v>
      </c>
      <c r="J20" s="25">
        <v>7.75</v>
      </c>
      <c r="K20" s="25"/>
      <c r="L20" s="27">
        <f>Ü.AnwesenheitStd.-Ü.Intercompany-Ü.Leerlauf-Ü.Nacharbeiten</f>
        <v>100.25</v>
      </c>
      <c r="M20" s="26">
        <f>Ü.IstProduktivitätStd./Ü.AnwesenheitStd.</f>
        <v>0.90315315315315314</v>
      </c>
      <c r="N20" s="28">
        <v>12811</v>
      </c>
      <c r="O20" s="25">
        <v>114</v>
      </c>
      <c r="P20" s="26">
        <f>Ü.verkaufteStd./Ü.IstProduktivitätStd.</f>
        <v>1.1371571072319202</v>
      </c>
      <c r="Q20" s="44">
        <f>VLOOKUP(P20,T.Leistungsprämie[],2,1)</f>
        <v>125</v>
      </c>
      <c r="R20" s="47" t="str">
        <f t="shared" si="0"/>
        <v>p</v>
      </c>
      <c r="S20" s="75"/>
      <c r="T20" s="77" t="s">
        <v>97</v>
      </c>
      <c r="U20" s="78"/>
      <c r="V20" s="78"/>
      <c r="W20" s="79"/>
    </row>
    <row r="21" spans="2:23" x14ac:dyDescent="0.2">
      <c r="B21" s="54" t="s">
        <v>32</v>
      </c>
      <c r="C21" s="14">
        <v>171</v>
      </c>
      <c r="D21" s="14"/>
      <c r="E21" s="14"/>
      <c r="F21" s="14"/>
      <c r="G21" s="14">
        <f>Ü.BezahlteStunden-Ü.UrlaubFeiertage-Ü.krank</f>
        <v>171</v>
      </c>
      <c r="H21" s="16">
        <f>Ü.AnwesenheitStd./Ü.BezahlteStunden</f>
        <v>1</v>
      </c>
      <c r="I21" s="14"/>
      <c r="J21" s="14">
        <v>6</v>
      </c>
      <c r="K21" s="14"/>
      <c r="L21" s="17">
        <f>Ü.AnwesenheitStd.-Ü.Intercompany-Ü.Leerlauf-Ü.Nacharbeiten</f>
        <v>165</v>
      </c>
      <c r="M21" s="16">
        <f>Ü.IstProduktivitätStd./Ü.AnwesenheitStd.</f>
        <v>0.96491228070175439</v>
      </c>
      <c r="N21" s="15">
        <v>8806</v>
      </c>
      <c r="O21" s="14">
        <v>77</v>
      </c>
      <c r="P21" s="16">
        <f>Ü.verkaufteStd./Ü.IstProduktivitätStd.</f>
        <v>0.46666666666666667</v>
      </c>
      <c r="Q21" s="43">
        <f>VLOOKUP(P21,T.Leistungsprämie[],2,1)</f>
        <v>0</v>
      </c>
      <c r="R21" s="47" t="str">
        <f t="shared" si="0"/>
        <v/>
      </c>
      <c r="T21" s="80"/>
      <c r="U21" s="81"/>
      <c r="V21" s="81"/>
      <c r="W21" s="82"/>
    </row>
    <row r="22" spans="2:23" ht="12.75" customHeight="1" x14ac:dyDescent="0.2">
      <c r="G22" s="72"/>
      <c r="H22" s="72"/>
      <c r="I22" s="13"/>
      <c r="J22" s="13"/>
      <c r="L22" s="72"/>
      <c r="M22" s="72"/>
      <c r="N22" s="72"/>
      <c r="P22" s="73"/>
      <c r="Q22" s="74"/>
      <c r="S22" s="90"/>
      <c r="T22" s="90"/>
    </row>
    <row r="23" spans="2:23" x14ac:dyDescent="0.2">
      <c r="Q23" s="2"/>
      <c r="R23" s="93" t="s">
        <v>96</v>
      </c>
      <c r="S23" s="94"/>
      <c r="T23" s="95"/>
    </row>
    <row r="24" spans="2:23" x14ac:dyDescent="0.2">
      <c r="R24" s="96"/>
      <c r="S24" s="91"/>
      <c r="T24" s="97"/>
    </row>
    <row r="25" spans="2:23" x14ac:dyDescent="0.2">
      <c r="R25" s="96"/>
      <c r="S25" s="91"/>
      <c r="T25" s="97"/>
    </row>
    <row r="26" spans="2:23" x14ac:dyDescent="0.2">
      <c r="R26" s="96"/>
      <c r="S26" s="91"/>
      <c r="T26" s="97"/>
    </row>
    <row r="27" spans="2:23" x14ac:dyDescent="0.2">
      <c r="B27" s="72"/>
      <c r="C27" s="83" t="s">
        <v>102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  <c r="R27" s="98"/>
      <c r="S27" s="92"/>
      <c r="T27" s="99"/>
    </row>
    <row r="30" spans="2:23" x14ac:dyDescent="0.2">
      <c r="C30" s="76" t="s">
        <v>100</v>
      </c>
      <c r="F30" s="89" t="s">
        <v>101</v>
      </c>
    </row>
  </sheetData>
  <mergeCells count="2">
    <mergeCell ref="T20:W21"/>
    <mergeCell ref="R23:T27"/>
  </mergeCells>
  <phoneticPr fontId="0" type="noConversion"/>
  <hyperlinks>
    <hyperlink ref="F30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5"/>
  <sheetViews>
    <sheetView showGridLines="0" zoomScale="120" workbookViewId="0">
      <selection activeCell="B6" sqref="B6"/>
    </sheetView>
  </sheetViews>
  <sheetFormatPr baseColWidth="10" defaultRowHeight="12.75" x14ac:dyDescent="0.2"/>
  <cols>
    <col min="1" max="1" width="4" style="3" customWidth="1"/>
    <col min="2" max="2" width="15.85546875" style="3" bestFit="1" customWidth="1"/>
    <col min="3" max="3" width="13.140625" style="3" customWidth="1"/>
    <col min="4" max="4" width="17.7109375" style="3" customWidth="1"/>
    <col min="5" max="6" width="16" style="3" customWidth="1"/>
    <col min="7" max="7" width="13" style="3" customWidth="1"/>
    <col min="8" max="8" width="12.7109375" style="3" customWidth="1"/>
    <col min="9" max="16384" width="11.42578125" style="3"/>
  </cols>
  <sheetData>
    <row r="1" spans="2:8" x14ac:dyDescent="0.2">
      <c r="B1" s="5"/>
      <c r="C1" s="6"/>
      <c r="D1" s="6"/>
      <c r="E1" s="6"/>
      <c r="F1" s="4"/>
    </row>
    <row r="2" spans="2:8" s="9" customFormat="1" ht="25.5" x14ac:dyDescent="0.2">
      <c r="B2" s="33" t="s">
        <v>41</v>
      </c>
      <c r="C2" s="20" t="s">
        <v>5</v>
      </c>
      <c r="D2" s="20" t="s">
        <v>6</v>
      </c>
      <c r="E2" s="20" t="s">
        <v>9</v>
      </c>
      <c r="F2" s="20" t="s">
        <v>10</v>
      </c>
      <c r="G2" s="20" t="s">
        <v>12</v>
      </c>
      <c r="H2" s="50" t="s">
        <v>13</v>
      </c>
    </row>
    <row r="3" spans="2:8" s="8" customFormat="1" ht="12.75" customHeight="1" x14ac:dyDescent="0.2">
      <c r="B3" s="34" t="s">
        <v>33</v>
      </c>
      <c r="C3" s="38">
        <f>AVERAGE(Ü.AnwesenheitStd.)</f>
        <v>119.36842105263158</v>
      </c>
      <c r="D3" s="38">
        <f>AVERAGE(Ü.Anwesenheitsgrad)</f>
        <v>0.72136166577662297</v>
      </c>
      <c r="E3" s="38">
        <f>AVERAGE(Ü.IstProduktivitätStd.)</f>
        <v>113.30263157894737</v>
      </c>
      <c r="F3" s="38">
        <f>AVERAGE(Ü.AnwesenheitStd.)</f>
        <v>119.36842105263158</v>
      </c>
      <c r="G3" s="40">
        <f>AVERAGE(Ü.IstProduktivität)</f>
        <v>0.94232183570000594</v>
      </c>
      <c r="H3" s="45">
        <f>AVERAGE(Ü.Leistungsprämie)</f>
        <v>79.21052631578948</v>
      </c>
    </row>
    <row r="4" spans="2:8" s="7" customFormat="1" ht="12.75" customHeight="1" x14ac:dyDescent="0.2">
      <c r="B4" s="35" t="s">
        <v>58</v>
      </c>
      <c r="C4" s="39">
        <f>MIN(Ü.AnwesenheitStd.)</f>
        <v>51</v>
      </c>
      <c r="D4" s="39">
        <f>MIN(Ü.Anwesenheitsgrad)</f>
        <v>0.33774834437086093</v>
      </c>
      <c r="E4" s="39">
        <f>MIN(Ü.IstProduktivitätStd.)</f>
        <v>49</v>
      </c>
      <c r="F4" s="39">
        <f>MIN(Ü.AnwesenheitStd.)</f>
        <v>51</v>
      </c>
      <c r="G4" s="41">
        <f>MIN(Ü.IstProduktivität)</f>
        <v>0.74038461538461542</v>
      </c>
      <c r="H4" s="46">
        <f>MIN(Ü.Leistungsprämie)</f>
        <v>0</v>
      </c>
    </row>
    <row r="5" spans="2:8" s="8" customFormat="1" ht="12.75" customHeight="1" x14ac:dyDescent="0.2">
      <c r="B5" s="34" t="s">
        <v>59</v>
      </c>
      <c r="C5" s="38">
        <f>MAX(Ü.AnwesenheitStd.)</f>
        <v>171</v>
      </c>
      <c r="D5" s="38">
        <f>MAX(Ü.Anwesenheitsgrad)</f>
        <v>1</v>
      </c>
      <c r="E5" s="38">
        <f>MAX(Ü.IstProduktivitätStd.)</f>
        <v>167.5</v>
      </c>
      <c r="F5" s="38">
        <f>MAX(Ü.AnwesenheitStd.)</f>
        <v>171</v>
      </c>
      <c r="G5" s="40">
        <f>MAX(Ü.IstProduktivität)</f>
        <v>1</v>
      </c>
      <c r="H5" s="45">
        <f>MAX(Ü.Leistungsprämie)</f>
        <v>150</v>
      </c>
    </row>
    <row r="6" spans="2:8" s="7" customFormat="1" ht="12.75" customHeight="1" x14ac:dyDescent="0.2">
      <c r="B6" s="35" t="s">
        <v>34</v>
      </c>
      <c r="C6" s="39">
        <f>A.Maximum-A.Minimum</f>
        <v>120</v>
      </c>
      <c r="D6" s="39">
        <f>A.Maximum-A.Minimum</f>
        <v>0.66225165562913912</v>
      </c>
      <c r="E6" s="39">
        <f>A.Maximum-A.Minimum</f>
        <v>118.5</v>
      </c>
      <c r="F6" s="39">
        <f>A.Maximum-A.Minimum</f>
        <v>120</v>
      </c>
      <c r="G6" s="41">
        <f>A.Maximum-A.Minimum</f>
        <v>0.25961538461538458</v>
      </c>
      <c r="H6" s="46">
        <f>A.Maximum-A.Minimum</f>
        <v>150</v>
      </c>
    </row>
    <row r="7" spans="2:8" s="8" customFormat="1" ht="12.75" customHeight="1" x14ac:dyDescent="0.2">
      <c r="B7" s="34" t="s">
        <v>35</v>
      </c>
      <c r="C7" s="38">
        <f>STDEVPA(Ü.AnwesenheitStd.)</f>
        <v>39.248480394741385</v>
      </c>
      <c r="D7" s="38">
        <f>STDEVPA(Ü.Anwesenheitsgrad)</f>
        <v>0.21797612458705057</v>
      </c>
      <c r="E7" s="38">
        <f>STDEVPA(Ü.IstProduktivitätStd.)</f>
        <v>39.708442273799086</v>
      </c>
      <c r="F7" s="38">
        <f>STDEVPA(Ü.AnwesenheitStd.)</f>
        <v>39.248480394741385</v>
      </c>
      <c r="G7" s="40">
        <f>STDEVPA(Ü.IstProduktivität)</f>
        <v>5.8176465347006372E-2</v>
      </c>
      <c r="H7" s="45">
        <f>STDEVPA(Ü.Leistungsprämie)</f>
        <v>50.243175967507653</v>
      </c>
    </row>
    <row r="8" spans="2:8" x14ac:dyDescent="0.2">
      <c r="B8" s="36" t="s">
        <v>36</v>
      </c>
      <c r="C8" s="37">
        <f>A.Standardabweichung/A.Mittelwert</f>
        <v>0.32880120260144902</v>
      </c>
      <c r="D8" s="37">
        <f>A.Standardabweichung/A.Mittelwert</f>
        <v>0.30217314688101143</v>
      </c>
      <c r="E8" s="37">
        <f>A.Standardabweichung/A.Mittelwert</f>
        <v>0.35046354811389274</v>
      </c>
      <c r="F8" s="37">
        <f>A.Standardabweichung/A.Mittelwert</f>
        <v>0.32880120260144902</v>
      </c>
      <c r="G8" s="42">
        <f>A.Standardabweichung/A.Mittelwert</f>
        <v>6.1737363120520125E-2</v>
      </c>
      <c r="H8" s="37">
        <f>A.Standardabweichung/A.Mittelwert</f>
        <v>0.63429923148348533</v>
      </c>
    </row>
    <row r="11" spans="2:8" x14ac:dyDescent="0.2">
      <c r="B11" s="86" t="s">
        <v>103</v>
      </c>
      <c r="C11" s="11"/>
    </row>
    <row r="12" spans="2:8" x14ac:dyDescent="0.2">
      <c r="B12" s="11"/>
      <c r="C12" s="11"/>
    </row>
    <row r="13" spans="2:8" x14ac:dyDescent="0.2">
      <c r="B13" s="11"/>
      <c r="C13" s="11"/>
    </row>
    <row r="14" spans="2:8" x14ac:dyDescent="0.2">
      <c r="B14" s="11"/>
      <c r="C14" s="11"/>
    </row>
    <row r="15" spans="2:8" x14ac:dyDescent="0.2">
      <c r="B15" s="11"/>
      <c r="C15" s="11"/>
    </row>
    <row r="16" spans="2:8" x14ac:dyDescent="0.2">
      <c r="B16" s="11"/>
      <c r="C16" s="11"/>
    </row>
    <row r="17" spans="2:3" x14ac:dyDescent="0.2">
      <c r="B17" s="11"/>
      <c r="C17" s="11"/>
    </row>
    <row r="18" spans="2:3" x14ac:dyDescent="0.2">
      <c r="B18" s="11"/>
      <c r="C18" s="11"/>
    </row>
    <row r="19" spans="2:3" x14ac:dyDescent="0.2">
      <c r="B19" s="11"/>
      <c r="C19" s="11"/>
    </row>
    <row r="20" spans="2:3" x14ac:dyDescent="0.2">
      <c r="B20" s="11"/>
      <c r="C20" s="11"/>
    </row>
    <row r="21" spans="2:3" x14ac:dyDescent="0.2">
      <c r="B21" s="11"/>
      <c r="C21" s="11"/>
    </row>
    <row r="22" spans="2:3" x14ac:dyDescent="0.2">
      <c r="B22" s="11"/>
      <c r="C22" s="11"/>
    </row>
    <row r="23" spans="2:3" x14ac:dyDescent="0.2">
      <c r="B23" s="11"/>
      <c r="C23" s="11"/>
    </row>
    <row r="24" spans="2:3" x14ac:dyDescent="0.2">
      <c r="B24" s="11"/>
      <c r="C24" s="11"/>
    </row>
    <row r="25" spans="2:3" x14ac:dyDescent="0.2">
      <c r="B25" s="11"/>
      <c r="C25" s="1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B12" sqref="B12"/>
    </sheetView>
  </sheetViews>
  <sheetFormatPr baseColWidth="10" defaultRowHeight="12.75" x14ac:dyDescent="0.2"/>
  <cols>
    <col min="1" max="1" width="2.7109375" customWidth="1"/>
    <col min="2" max="2" width="13.7109375" customWidth="1"/>
    <col min="3" max="3" width="12.5703125" customWidth="1"/>
  </cols>
  <sheetData>
    <row r="2" spans="2:3" ht="25.5" x14ac:dyDescent="0.2">
      <c r="B2" s="31" t="s">
        <v>57</v>
      </c>
      <c r="C2" s="31" t="s">
        <v>56</v>
      </c>
    </row>
    <row r="3" spans="2:3" x14ac:dyDescent="0.2">
      <c r="B3" s="30">
        <v>0</v>
      </c>
      <c r="C3" s="32">
        <v>0</v>
      </c>
    </row>
    <row r="4" spans="2:3" ht="15.75" customHeight="1" x14ac:dyDescent="0.2">
      <c r="B4" s="30">
        <v>0.6</v>
      </c>
      <c r="C4" s="32">
        <v>60</v>
      </c>
    </row>
    <row r="5" spans="2:3" ht="15.75" customHeight="1" x14ac:dyDescent="0.2">
      <c r="B5" s="30">
        <v>0.8</v>
      </c>
      <c r="C5" s="32">
        <v>80</v>
      </c>
    </row>
    <row r="6" spans="2:3" ht="15.75" customHeight="1" x14ac:dyDescent="0.2">
      <c r="B6" s="30">
        <v>1</v>
      </c>
      <c r="C6" s="32">
        <v>100</v>
      </c>
    </row>
    <row r="7" spans="2:3" x14ac:dyDescent="0.2">
      <c r="B7" s="30">
        <v>1.1000000000000001</v>
      </c>
      <c r="C7" s="32">
        <v>125</v>
      </c>
    </row>
    <row r="8" spans="2:3" x14ac:dyDescent="0.2">
      <c r="B8" s="30">
        <v>1.2</v>
      </c>
      <c r="C8" s="32">
        <v>150</v>
      </c>
    </row>
    <row r="11" spans="2:3" x14ac:dyDescent="0.2">
      <c r="B11" s="87" t="s">
        <v>98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workbookViewId="0">
      <selection activeCell="F20" sqref="F20"/>
    </sheetView>
  </sheetViews>
  <sheetFormatPr baseColWidth="10" defaultRowHeight="12.75" x14ac:dyDescent="0.2"/>
  <cols>
    <col min="1" max="1" width="6.85546875" customWidth="1"/>
    <col min="2" max="2" width="20.42578125" customWidth="1"/>
    <col min="3" max="3" width="25.5703125" bestFit="1" customWidth="1"/>
    <col min="6" max="6" width="45.5703125" customWidth="1"/>
    <col min="7" max="7" width="32.5703125" bestFit="1" customWidth="1"/>
  </cols>
  <sheetData>
    <row r="2" spans="2:7" x14ac:dyDescent="0.2">
      <c r="B2" s="51" t="s">
        <v>37</v>
      </c>
      <c r="C2" s="51" t="s">
        <v>38</v>
      </c>
      <c r="F2" s="87" t="s">
        <v>104</v>
      </c>
      <c r="G2" s="87" t="s">
        <v>114</v>
      </c>
    </row>
    <row r="3" spans="2:7" x14ac:dyDescent="0.2">
      <c r="B3" s="10" t="s">
        <v>72</v>
      </c>
      <c r="C3" s="10" t="s">
        <v>64</v>
      </c>
      <c r="F3" s="100" t="s">
        <v>106</v>
      </c>
      <c r="G3" s="87" t="s">
        <v>113</v>
      </c>
    </row>
    <row r="4" spans="2:7" x14ac:dyDescent="0.2">
      <c r="B4" s="10" t="s">
        <v>73</v>
      </c>
      <c r="C4" s="10" t="s">
        <v>65</v>
      </c>
      <c r="F4" s="100" t="s">
        <v>112</v>
      </c>
      <c r="G4" s="87" t="s">
        <v>113</v>
      </c>
    </row>
    <row r="5" spans="2:7" x14ac:dyDescent="0.2">
      <c r="B5" s="10" t="s">
        <v>74</v>
      </c>
      <c r="C5" s="10" t="s">
        <v>66</v>
      </c>
      <c r="F5" s="87" t="s">
        <v>110</v>
      </c>
      <c r="G5" s="87"/>
    </row>
    <row r="6" spans="2:7" x14ac:dyDescent="0.2">
      <c r="B6" s="10" t="s">
        <v>75</v>
      </c>
      <c r="C6" s="10" t="s">
        <v>67</v>
      </c>
      <c r="F6" s="87" t="s">
        <v>109</v>
      </c>
      <c r="G6" s="87"/>
    </row>
    <row r="7" spans="2:7" x14ac:dyDescent="0.2">
      <c r="B7" s="10" t="s">
        <v>76</v>
      </c>
      <c r="C7" s="10" t="s">
        <v>68</v>
      </c>
      <c r="F7" s="100" t="s">
        <v>105</v>
      </c>
      <c r="G7" s="87" t="s">
        <v>113</v>
      </c>
    </row>
    <row r="8" spans="2:7" x14ac:dyDescent="0.2">
      <c r="B8" s="10" t="s">
        <v>77</v>
      </c>
      <c r="C8" s="10" t="s">
        <v>69</v>
      </c>
      <c r="F8" s="87" t="s">
        <v>108</v>
      </c>
      <c r="G8" s="87"/>
    </row>
    <row r="9" spans="2:7" x14ac:dyDescent="0.2">
      <c r="B9" s="10" t="s">
        <v>60</v>
      </c>
      <c r="C9" s="10" t="s">
        <v>61</v>
      </c>
      <c r="F9" s="100" t="s">
        <v>111</v>
      </c>
      <c r="G9" s="87" t="s">
        <v>113</v>
      </c>
    </row>
    <row r="10" spans="2:7" x14ac:dyDescent="0.2">
      <c r="B10" s="10" t="s">
        <v>62</v>
      </c>
      <c r="C10" s="10" t="s">
        <v>63</v>
      </c>
      <c r="F10" s="87" t="s">
        <v>107</v>
      </c>
      <c r="G10" s="87"/>
    </row>
    <row r="11" spans="2:7" x14ac:dyDescent="0.2">
      <c r="B11" s="10" t="s">
        <v>78</v>
      </c>
      <c r="C11" s="10" t="s">
        <v>42</v>
      </c>
    </row>
    <row r="12" spans="2:7" x14ac:dyDescent="0.2">
      <c r="B12" s="10" t="s">
        <v>79</v>
      </c>
      <c r="C12" s="10" t="s">
        <v>43</v>
      </c>
    </row>
    <row r="13" spans="2:7" x14ac:dyDescent="0.2">
      <c r="B13" s="10" t="s">
        <v>80</v>
      </c>
      <c r="C13" s="10" t="s">
        <v>44</v>
      </c>
    </row>
    <row r="14" spans="2:7" x14ac:dyDescent="0.2">
      <c r="B14" s="10" t="s">
        <v>81</v>
      </c>
      <c r="C14" s="10" t="s">
        <v>45</v>
      </c>
    </row>
    <row r="15" spans="2:7" x14ac:dyDescent="0.2">
      <c r="B15" s="10" t="s">
        <v>82</v>
      </c>
      <c r="C15" s="10" t="s">
        <v>46</v>
      </c>
    </row>
    <row r="16" spans="2:7" x14ac:dyDescent="0.2">
      <c r="B16" s="10" t="s">
        <v>83</v>
      </c>
      <c r="C16" s="10" t="s">
        <v>47</v>
      </c>
    </row>
    <row r="17" spans="2:3" x14ac:dyDescent="0.2">
      <c r="B17" s="10" t="s">
        <v>84</v>
      </c>
      <c r="C17" s="10" t="s">
        <v>48</v>
      </c>
    </row>
    <row r="18" spans="2:3" x14ac:dyDescent="0.2">
      <c r="B18" s="10" t="s">
        <v>85</v>
      </c>
      <c r="C18" s="10" t="s">
        <v>49</v>
      </c>
    </row>
    <row r="19" spans="2:3" x14ac:dyDescent="0.2">
      <c r="B19" s="10" t="s">
        <v>86</v>
      </c>
      <c r="C19" s="10" t="s">
        <v>50</v>
      </c>
    </row>
    <row r="20" spans="2:3" x14ac:dyDescent="0.2">
      <c r="B20" s="10" t="s">
        <v>70</v>
      </c>
      <c r="C20" s="10" t="s">
        <v>71</v>
      </c>
    </row>
    <row r="21" spans="2:3" x14ac:dyDescent="0.2">
      <c r="B21" s="10" t="s">
        <v>87</v>
      </c>
      <c r="C21" s="10" t="s">
        <v>51</v>
      </c>
    </row>
    <row r="22" spans="2:3" x14ac:dyDescent="0.2">
      <c r="B22" s="10" t="s">
        <v>88</v>
      </c>
      <c r="C22" s="10" t="s">
        <v>52</v>
      </c>
    </row>
    <row r="23" spans="2:3" x14ac:dyDescent="0.2">
      <c r="B23" s="10" t="s">
        <v>89</v>
      </c>
      <c r="C23" s="10" t="s">
        <v>53</v>
      </c>
    </row>
    <row r="24" spans="2:3" x14ac:dyDescent="0.2">
      <c r="B24" s="10" t="s">
        <v>90</v>
      </c>
      <c r="C24" s="10" t="s">
        <v>54</v>
      </c>
    </row>
    <row r="25" spans="2:3" x14ac:dyDescent="0.2">
      <c r="B25" s="10" t="s">
        <v>91</v>
      </c>
      <c r="C25" s="10" t="s">
        <v>55</v>
      </c>
    </row>
    <row r="27" spans="2:3" x14ac:dyDescent="0.2">
      <c r="B27" s="88" t="s">
        <v>99</v>
      </c>
      <c r="C27" s="88"/>
    </row>
    <row r="28" spans="2:3" x14ac:dyDescent="0.2">
      <c r="B28" s="88"/>
      <c r="C28" s="88"/>
    </row>
    <row r="29" spans="2:3" x14ac:dyDescent="0.2">
      <c r="B29" s="88"/>
      <c r="C29" s="88"/>
    </row>
    <row r="30" spans="2:3" x14ac:dyDescent="0.2">
      <c r="B30" s="88"/>
      <c r="C30" s="88"/>
    </row>
    <row r="31" spans="2:3" x14ac:dyDescent="0.2">
      <c r="B31" s="88"/>
      <c r="C31" s="88"/>
    </row>
    <row r="32" spans="2:3" x14ac:dyDescent="0.2">
      <c r="B32" s="88"/>
      <c r="C32" s="88"/>
    </row>
    <row r="33" spans="2:3" x14ac:dyDescent="0.2">
      <c r="B33" s="88"/>
      <c r="C33" s="88"/>
    </row>
  </sheetData>
  <sortState xmlns:xlrd2="http://schemas.microsoft.com/office/spreadsheetml/2017/richdata2" ref="F3:F10">
    <sortCondition ref="F3"/>
  </sortState>
  <mergeCells count="1">
    <mergeCell ref="B27:C33"/>
  </mergeCells>
  <phoneticPr fontId="0" type="noConversion"/>
  <hyperlinks>
    <hyperlink ref="F3" r:id="rId1"/>
    <hyperlink ref="F4" r:id="rId2"/>
    <hyperlink ref="F9" r:id="rId3"/>
    <hyperlink ref="F7" r:id="rId4"/>
  </hyperlinks>
  <pageMargins left="0.78740157499999996" right="0.78740157499999996" top="0.984251969" bottom="0.984251969" header="0.4921259845" footer="0.4921259845"/>
  <headerFooter alignWithMargins="0"/>
  <tableParts count="2"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workbookViewId="0">
      <selection activeCell="H24" sqref="H24"/>
    </sheetView>
  </sheetViews>
  <sheetFormatPr baseColWidth="10" defaultRowHeight="12.75" x14ac:dyDescent="0.2"/>
  <cols>
    <col min="1" max="1" width="4.28515625" customWidth="1"/>
    <col min="8" max="8" width="27.85546875" customWidth="1"/>
  </cols>
  <sheetData>
    <row r="1" spans="2:8" ht="13.5" thickBot="1" x14ac:dyDescent="0.25">
      <c r="B1" s="56"/>
      <c r="C1" s="56"/>
      <c r="D1" s="56"/>
      <c r="E1" s="56"/>
      <c r="F1" s="56"/>
      <c r="G1" s="56"/>
      <c r="H1" s="56"/>
    </row>
    <row r="2" spans="2:8" ht="16.5" thickBot="1" x14ac:dyDescent="0.3">
      <c r="B2" s="57" t="s">
        <v>92</v>
      </c>
      <c r="C2" s="58"/>
      <c r="D2" s="58"/>
      <c r="E2" s="58"/>
      <c r="F2" s="58"/>
      <c r="G2" s="58"/>
      <c r="H2" s="59"/>
    </row>
    <row r="3" spans="2:8" x14ac:dyDescent="0.2">
      <c r="B3" s="60" t="s">
        <v>93</v>
      </c>
      <c r="C3" s="61"/>
      <c r="D3" s="61"/>
      <c r="E3" s="61"/>
      <c r="F3" s="61"/>
      <c r="G3" s="61"/>
      <c r="H3" s="62"/>
    </row>
    <row r="4" spans="2:8" x14ac:dyDescent="0.2">
      <c r="B4" s="63" t="s">
        <v>94</v>
      </c>
      <c r="C4" s="64"/>
      <c r="D4" s="64"/>
      <c r="E4" s="64"/>
      <c r="F4" s="64"/>
      <c r="G4" s="64"/>
      <c r="H4" s="65"/>
    </row>
    <row r="5" spans="2:8" x14ac:dyDescent="0.2">
      <c r="B5" s="63" t="s">
        <v>95</v>
      </c>
      <c r="C5" s="64"/>
      <c r="D5" s="64"/>
      <c r="E5" s="64"/>
      <c r="F5" s="64"/>
      <c r="G5" s="64"/>
      <c r="H5" s="65"/>
    </row>
    <row r="6" spans="2:8" x14ac:dyDescent="0.2">
      <c r="B6" s="66"/>
      <c r="C6" s="67"/>
      <c r="D6" s="67"/>
      <c r="E6" s="67"/>
      <c r="F6" s="67"/>
      <c r="G6" s="67"/>
      <c r="H6" s="68"/>
    </row>
    <row r="7" spans="2:8" ht="73.5" customHeight="1" thickBot="1" x14ac:dyDescent="0.25">
      <c r="B7" s="69"/>
      <c r="C7" s="70"/>
      <c r="D7" s="70"/>
      <c r="E7" s="70"/>
      <c r="F7" s="70"/>
      <c r="G7" s="70"/>
      <c r="H7" s="71"/>
    </row>
    <row r="8" spans="2:8" x14ac:dyDescent="0.2">
      <c r="B8" s="56"/>
      <c r="C8" s="56"/>
      <c r="D8" s="56"/>
      <c r="E8" s="56"/>
      <c r="F8" s="56"/>
      <c r="G8" s="56"/>
      <c r="H8" s="56"/>
    </row>
    <row r="9" spans="2:8" x14ac:dyDescent="0.2">
      <c r="B9" s="67"/>
      <c r="C9" s="67"/>
      <c r="D9" s="67"/>
      <c r="E9" s="67"/>
      <c r="F9" s="67"/>
      <c r="G9" s="67"/>
      <c r="H9" s="67"/>
    </row>
    <row r="10" spans="2:8" x14ac:dyDescent="0.2">
      <c r="B10" s="56"/>
      <c r="C10" s="56"/>
      <c r="D10" s="56"/>
      <c r="E10" s="56"/>
      <c r="F10" s="56"/>
      <c r="G10" s="56"/>
      <c r="H10" s="56"/>
    </row>
    <row r="11" spans="2:8" x14ac:dyDescent="0.2">
      <c r="B11" s="56"/>
      <c r="C11" s="56"/>
      <c r="D11" s="56"/>
      <c r="E11" s="56"/>
      <c r="F11" s="56"/>
      <c r="G11" s="56"/>
      <c r="H11" s="56"/>
    </row>
    <row r="12" spans="2:8" x14ac:dyDescent="0.2">
      <c r="B12" s="56"/>
      <c r="C12" s="56"/>
      <c r="D12" s="56"/>
      <c r="E12" s="56"/>
      <c r="F12" s="56"/>
      <c r="G12" s="56"/>
      <c r="H12" s="56"/>
    </row>
    <row r="13" spans="2:8" x14ac:dyDescent="0.2">
      <c r="B13" s="56"/>
      <c r="C13" s="56"/>
      <c r="D13" s="56"/>
      <c r="E13" s="56"/>
      <c r="F13" s="56"/>
      <c r="G13" s="56"/>
      <c r="H13" s="56"/>
    </row>
    <row r="14" spans="2:8" x14ac:dyDescent="0.2">
      <c r="B14" s="56"/>
      <c r="C14" s="56"/>
      <c r="D14" s="56"/>
      <c r="E14" s="56"/>
      <c r="F14" s="56"/>
      <c r="G14" s="56"/>
      <c r="H14" s="56"/>
    </row>
    <row r="15" spans="2:8" x14ac:dyDescent="0.2">
      <c r="B15" s="56"/>
      <c r="C15" s="56"/>
      <c r="D15" s="56"/>
      <c r="E15" s="56"/>
      <c r="F15" s="56"/>
      <c r="G15" s="56"/>
      <c r="H15" s="56"/>
    </row>
    <row r="16" spans="2:8" x14ac:dyDescent="0.2">
      <c r="B16" s="56"/>
      <c r="C16" s="56"/>
      <c r="D16" s="56"/>
      <c r="E16" s="56"/>
      <c r="F16" s="56"/>
      <c r="G16" s="56"/>
      <c r="H16" s="56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/>
    <hyperlink ref="B4:H4" r:id="rId2" tooltip="BLOG" display="Im BLOG Controlling EXCELLent"/>
    <hyperlink ref="B5:H5" r:id="rId3" tooltip="XING-Gruppe" display="In der XING-Gruppe Controlling meets Excel &amp; Co.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Produktivität</vt:lpstr>
      <vt:lpstr>Analyse</vt:lpstr>
      <vt:lpstr>Leistungsprämie</vt:lpstr>
      <vt:lpstr>Liste der Namen</vt:lpstr>
      <vt:lpstr>Mehr Informationen</vt:lpstr>
      <vt:lpstr>A.Maximum</vt:lpstr>
      <vt:lpstr>A.Minimum</vt:lpstr>
      <vt:lpstr>A.Mittelwert</vt:lpstr>
      <vt:lpstr>A.relative_Streuung</vt:lpstr>
      <vt:lpstr>A.Spannweite</vt:lpstr>
      <vt:lpstr>A.Standardabweichung</vt:lpstr>
      <vt:lpstr>LP.Leistungsgrad</vt:lpstr>
      <vt:lpstr>LP.Leistungsprämie</vt:lpstr>
      <vt:lpstr>Ü.Anwesenheitsgrad</vt:lpstr>
      <vt:lpstr>Ü.AnwesenheitStd.</vt:lpstr>
      <vt:lpstr>Ü.BezahlteStunden</vt:lpstr>
      <vt:lpstr>Ü.Intercompany</vt:lpstr>
      <vt:lpstr>Ü.IstProduktivität</vt:lpstr>
      <vt:lpstr>Ü.IstProduktivitätStd.</vt:lpstr>
      <vt:lpstr>Ü.krank</vt:lpstr>
      <vt:lpstr>Ü.Leerlauf</vt:lpstr>
      <vt:lpstr>Ü.Leistungsgrad</vt:lpstr>
      <vt:lpstr>Ü.Leistungsprämie</vt:lpstr>
      <vt:lpstr>Ü.Lohn</vt:lpstr>
      <vt:lpstr>Ü.Nacharbeiten</vt:lpstr>
      <vt:lpstr>Ü.Schulung</vt:lpstr>
      <vt:lpstr>Ü.UrlaubFeiertage</vt:lpstr>
      <vt:lpstr>Ü.verkaufteStd.</vt:lpstr>
    </vt:vector>
  </TitlesOfParts>
  <Company>PRT - 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im Finanzwesen und Controlling</dc:title>
  <dc:creator>Dipl. Kfm. Rainer Pollmann</dc:creator>
  <cp:keywords>Personal-Controlling</cp:keywords>
  <cp:lastModifiedBy>Rainer Pollmann</cp:lastModifiedBy>
  <dcterms:created xsi:type="dcterms:W3CDTF">1998-10-15T11:19:31Z</dcterms:created>
  <dcterms:modified xsi:type="dcterms:W3CDTF">2019-05-22T11:50:02Z</dcterms:modified>
  <cp:category>www.prt.de</cp:category>
</cp:coreProperties>
</file>